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-20" yWindow="0" windowWidth="25620" windowHeight="16060" activeTab="1"/>
  </bookViews>
  <sheets>
    <sheet name="Balance Sheet" sheetId="2" r:id="rId1"/>
    <sheet name="P&amp;L Budg to Act Summary" sheetId="1" r:id="rId2"/>
  </sheets>
  <definedNames>
    <definedName name="_xlnm.Print_Area" localSheetId="1">'P&amp;L Budg to Act Summary'!$B$2:$I$37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2" l="1"/>
  <c r="F86" i="2"/>
  <c r="M81" i="2"/>
  <c r="F81" i="2"/>
  <c r="M75" i="2"/>
  <c r="M67" i="2"/>
  <c r="M82" i="2"/>
  <c r="F75" i="2"/>
  <c r="F67" i="2"/>
  <c r="F82" i="2"/>
  <c r="F56" i="2"/>
  <c r="F90" i="2"/>
  <c r="M56" i="2"/>
  <c r="M90" i="2"/>
  <c r="M46" i="2"/>
  <c r="M49" i="2"/>
  <c r="M50" i="2"/>
  <c r="M51" i="2"/>
  <c r="F46" i="2"/>
  <c r="F49" i="2"/>
  <c r="F50" i="2"/>
  <c r="F51" i="2"/>
  <c r="F91" i="2"/>
  <c r="F34" i="2"/>
  <c r="F37" i="2"/>
  <c r="M34" i="2"/>
  <c r="M37" i="2"/>
  <c r="M23" i="2"/>
  <c r="F23" i="2"/>
  <c r="M13" i="2"/>
  <c r="M14" i="2"/>
  <c r="M38" i="2"/>
  <c r="F13" i="2"/>
  <c r="F14" i="2"/>
  <c r="F38" i="2"/>
  <c r="E14" i="1"/>
  <c r="E26" i="1"/>
  <c r="E27" i="1"/>
  <c r="F14" i="1"/>
  <c r="F26" i="1"/>
  <c r="F27" i="1"/>
  <c r="G27" i="1"/>
  <c r="E31" i="1"/>
  <c r="F31" i="1"/>
  <c r="G31" i="1"/>
  <c r="G33" i="1"/>
  <c r="G36" i="1"/>
  <c r="G30" i="1"/>
  <c r="G26" i="1"/>
  <c r="G25" i="1"/>
  <c r="G24" i="1"/>
  <c r="G23" i="1"/>
  <c r="G22" i="1"/>
  <c r="G21" i="1"/>
  <c r="G20" i="1"/>
  <c r="G19" i="1"/>
  <c r="G18" i="1"/>
  <c r="G17" i="1"/>
  <c r="G16" i="1"/>
  <c r="G14" i="1"/>
  <c r="E36" i="1"/>
  <c r="M91" i="2"/>
  <c r="F36" i="1"/>
</calcChain>
</file>

<file path=xl/sharedStrings.xml><?xml version="1.0" encoding="utf-8"?>
<sst xmlns="http://schemas.openxmlformats.org/spreadsheetml/2006/main" count="227" uniqueCount="144">
  <si>
    <t>P&amp;L Budget to Actual Summary July 2017 through June 2018</t>
  </si>
  <si>
    <t>July 2017 - June 2018</t>
  </si>
  <si>
    <t>Annual Budget</t>
  </si>
  <si>
    <t>Formulas</t>
  </si>
  <si>
    <t>Comments</t>
  </si>
  <si>
    <t>Ordinary Income/Expense</t>
  </si>
  <si>
    <t>Income</t>
  </si>
  <si>
    <t>4009 · Pledge Income</t>
  </si>
  <si>
    <t>4049 · Other-Unrestr Contributions</t>
  </si>
  <si>
    <t>4040 · Restricted Contributions</t>
  </si>
  <si>
    <t>4189 · Fundraising Events</t>
  </si>
  <si>
    <t>4185 · Event Proceeds</t>
  </si>
  <si>
    <t>4190 · Pass Thru Income FR &amp; STP</t>
  </si>
  <si>
    <t>4269 · Facility Use Fees</t>
  </si>
  <si>
    <t>4719 · Other Income</t>
  </si>
  <si>
    <t>Total Income</t>
  </si>
  <si>
    <t>A</t>
  </si>
  <si>
    <t>1% ahead of budget</t>
  </si>
  <si>
    <t>Expense</t>
  </si>
  <si>
    <t>5450 · Total People Cost - BL</t>
  </si>
  <si>
    <t>5380 · Maint &amp; Insurance - BL</t>
  </si>
  <si>
    <t>5549 · Materialsfor Program&amp;Worship-BL</t>
  </si>
  <si>
    <t>5630 · Office &amp; Utilities - BL</t>
  </si>
  <si>
    <t>5709 · Denominational - BL</t>
  </si>
  <si>
    <t>5810 · Fundraising Expenses - BL</t>
  </si>
  <si>
    <t>5850 · Pass Thru to Charity - BL</t>
  </si>
  <si>
    <t>5945 · Audit,Pmt Process&amp;Bank Fees-BL</t>
  </si>
  <si>
    <t>5949 · Miscellaneous Expense - BL</t>
  </si>
  <si>
    <t>5305 · B &amp; G Projects - BL</t>
  </si>
  <si>
    <t>Total Expense</t>
  </si>
  <si>
    <t>B</t>
  </si>
  <si>
    <t>Net Ordinary Income</t>
  </si>
  <si>
    <t>C=A-B</t>
  </si>
  <si>
    <t>Other Income/Expense</t>
  </si>
  <si>
    <t>Other Income</t>
  </si>
  <si>
    <t>4850 · Other Sources of Cash</t>
  </si>
  <si>
    <t>Class related use of reserves</t>
  </si>
  <si>
    <t>Total Other Income</t>
  </si>
  <si>
    <t>D</t>
  </si>
  <si>
    <t>Other Expense</t>
  </si>
  <si>
    <t>5800 · Other Uses of Cash</t>
  </si>
  <si>
    <t>E</t>
  </si>
  <si>
    <t>$11,400 moved to reserve for Ed's 40th Tribute</t>
  </si>
  <si>
    <t>NET INCOME BUDGET VIEW</t>
  </si>
  <si>
    <t>F=C+D-E</t>
  </si>
  <si>
    <t>Net Income</t>
  </si>
  <si>
    <t>Over/Under Budget</t>
  </si>
  <si>
    <t>3% below budget</t>
  </si>
  <si>
    <t>Balance Sheet</t>
  </si>
  <si>
    <t>June 30, 2017</t>
  </si>
  <si>
    <t>June 30, 2018</t>
  </si>
  <si>
    <t>ASSETS</t>
  </si>
  <si>
    <t>Current Assets</t>
  </si>
  <si>
    <t>Checking/Savings</t>
  </si>
  <si>
    <t>1021 · Fairfield County Bank-Checking</t>
  </si>
  <si>
    <t>1028 · Fairfield County Bank-Savings</t>
  </si>
  <si>
    <t>$80K moved to TUCW checking for B&amp;G Projects expenses</t>
  </si>
  <si>
    <t>1023 · Voices Cafe-Checking</t>
  </si>
  <si>
    <t>1026 · Minister's Discretionary-Cking</t>
  </si>
  <si>
    <t>1050 · Petty Cash</t>
  </si>
  <si>
    <t>Total Checking/Savings</t>
  </si>
  <si>
    <t>Total Current Assets</t>
  </si>
  <si>
    <t>Fixed Assets</t>
  </si>
  <si>
    <t>1400 · Land</t>
  </si>
  <si>
    <t>1403 · Land Improvements</t>
  </si>
  <si>
    <t>1401 · Church Building</t>
  </si>
  <si>
    <t>1404 · Meeting House</t>
  </si>
  <si>
    <t>1407 · Building Improvements</t>
  </si>
  <si>
    <t>1408 · Furniture, Fixtures &amp; Equipment</t>
  </si>
  <si>
    <t>1450 · Accumulated Depreciation</t>
  </si>
  <si>
    <t>Total Fixed Assets</t>
  </si>
  <si>
    <t>Other Assets</t>
  </si>
  <si>
    <t>1500 · Endowment Investment Accounts</t>
  </si>
  <si>
    <t>Market value as of June 30, 2018 less withdrawals, plus deposits</t>
  </si>
  <si>
    <t>1501 · Unrestricted Inv-UUA CommonFund</t>
  </si>
  <si>
    <t>1502 · Unrestricted Inv-Vanguard</t>
  </si>
  <si>
    <t>1503 · Unrestricted Inv-Bernhard Music</t>
  </si>
  <si>
    <t>1505 · Vanguard - Social Justice</t>
  </si>
  <si>
    <t>Jan Park bequest balance $36,325 moved to SJ Vanguard</t>
  </si>
  <si>
    <t>1506 · Vanguard - LFD</t>
  </si>
  <si>
    <t>1507 · Vanguard - B&amp;G</t>
  </si>
  <si>
    <t>1508 · Vanguard - Music</t>
  </si>
  <si>
    <t>1509 · Vanguard 2005 - Restricted</t>
  </si>
  <si>
    <t>Total 1500 · Endowment Investment Accounts</t>
  </si>
  <si>
    <t>1256 · Security Deposit* SCG (Gas)</t>
  </si>
  <si>
    <t>1257 · Paving Deposit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</si>
  <si>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</si>
  <si>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</si>
  <si>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</si>
  <si>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</si>
  <si>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</si>
  <si>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</si>
  <si>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2111 · 403(B) TIAA-CREF</t>
  </si>
  <si>
    <t>2120 · Pass Thru to other Charities</t>
  </si>
  <si>
    <t>2317 · Microfinance Fund</t>
  </si>
  <si>
    <t>Total 2120 · Pass Thru to other Charities</t>
  </si>
  <si>
    <t>2295 · Advance Pledge Payment</t>
  </si>
  <si>
    <t>2296 · Prepaid Facilty Rent</t>
  </si>
  <si>
    <t>Total Other Current Liabilities</t>
  </si>
  <si>
    <t>Total Current Liabilities</t>
  </si>
  <si>
    <t>Total Liabilities</t>
  </si>
  <si>
    <t>Equity</t>
  </si>
  <si>
    <t>2115 · Invested in Capital Assets</t>
  </si>
  <si>
    <t>2500 · Capital Assets</t>
  </si>
  <si>
    <t>2115 · Invested in Capital Assets - Other</t>
  </si>
  <si>
    <t>Total 2115 · Invested in Capital Assets</t>
  </si>
  <si>
    <t>2130 · Reserves</t>
  </si>
  <si>
    <t>2528 · Memorial Garden Reserve</t>
  </si>
  <si>
    <t>2542 · Building Reserve</t>
  </si>
  <si>
    <t>2554 · General Reserves</t>
  </si>
  <si>
    <t>2555 · Groundskeeping Reserve</t>
  </si>
  <si>
    <t>2760 · Sabatical Reserve</t>
  </si>
  <si>
    <t>2720 · LFD Reserve</t>
  </si>
  <si>
    <t>2122 · Trips</t>
  </si>
  <si>
    <t>2527 · High School Group</t>
  </si>
  <si>
    <t>2720 · LFD Reserve - Other</t>
  </si>
  <si>
    <t>Total 2720 · LFD Reserve</t>
  </si>
  <si>
    <t>2730 · Social Justice Reserve</t>
  </si>
  <si>
    <t>Voices Café' profit $7,230 as of June 30, 2018 moved to SJ Reserve</t>
  </si>
  <si>
    <t>2740 · Music Reserves</t>
  </si>
  <si>
    <t>2522 · Special Music Fund</t>
  </si>
  <si>
    <t>2530 · Choir Accompanist Fund</t>
  </si>
  <si>
    <t>2536 · Bell Choir Fund</t>
  </si>
  <si>
    <t>2504 · Tribute to Ed's 40th</t>
  </si>
  <si>
    <t>2740 · Music Reserves - Other</t>
  </si>
  <si>
    <t>Total 2740 · Music Reserves</t>
  </si>
  <si>
    <t>2750 · Worship &amp; Ministries Reserves</t>
  </si>
  <si>
    <t>2650 · Camp Jewell</t>
  </si>
  <si>
    <t>2320 · Shawl Ministry</t>
  </si>
  <si>
    <t>2400 · Partner Church</t>
  </si>
  <si>
    <t>2750 · Worship &amp; Ministries Reserves - Other</t>
  </si>
  <si>
    <t>Lay Leadership Scholarship $1,856 moved to Worship &amp; Ministries Reserve</t>
  </si>
  <si>
    <t>Total 2750 · Worship &amp; Ministries Reserves</t>
  </si>
  <si>
    <t>Total 2130 · Reserves</t>
  </si>
  <si>
    <t>2135 · Restricted Net Assets</t>
  </si>
  <si>
    <t>2405 · Social Justice-JP Gift</t>
  </si>
  <si>
    <t>Jan Park bequest balance $36,325 June 30, 2018 moved to SJ Vanguard</t>
  </si>
  <si>
    <t>2407 · Lay Leadership Scholarship</t>
  </si>
  <si>
    <t>Total 2135 · Restricted Net Assets</t>
  </si>
  <si>
    <t>3900 · Unrestricted Net Assets</t>
  </si>
  <si>
    <t>3901 · Perm Restricted Net Assets</t>
  </si>
  <si>
    <t>3901 · Perm Restricted Net Assets-NeuB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</si>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</sst>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Continuous"/>
    </xf>
    <xf numFmtId="0" fontId="0" fillId="0" borderId="1" xfId="0" applyBorder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1" fillId="0" borderId="3" xfId="0" applyNumberFormat="1" applyFont="1" applyBorder="1"/>
    <xf numFmtId="0" fontId="0" fillId="0" borderId="0" xfId="0" applyAlignment="1">
      <alignment wrapText="1"/>
    </xf>
    <xf numFmtId="3" fontId="1" fillId="0" borderId="2" xfId="0" applyNumberFormat="1" applyFont="1" applyBorder="1"/>
    <xf numFmtId="0" fontId="0" fillId="0" borderId="0" xfId="0" applyNumberFormat="1"/>
    <xf numFmtId="0" fontId="1" fillId="0" borderId="2" xfId="0" applyFont="1" applyBorder="1" applyAlignment="1">
      <alignment horizontal="center" wrapText="1"/>
    </xf>
    <xf numFmtId="3" fontId="1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T25" sqref="T25"/>
    </sheetView>
  </sheetViews>
  <sheetFormatPr baseColWidth="10" defaultColWidth="8.83203125" defaultRowHeight="14" x14ac:dyDescent="0"/>
  <cols>
    <col min="1" max="1" width="3.1640625" customWidth="1"/>
    <col min="2" max="2" width="3.6640625" customWidth="1"/>
    <col min="3" max="3" width="3.83203125" customWidth="1"/>
    <col min="4" max="4" width="3.5" customWidth="1"/>
    <col min="5" max="5" width="43" customWidth="1"/>
    <col min="6" max="6" width="13.5" customWidth="1"/>
    <col min="7" max="7" width="5.33203125" customWidth="1"/>
    <col min="8" max="8" width="3.5" customWidth="1"/>
    <col min="9" max="10" width="3.1640625" customWidth="1"/>
    <col min="11" max="11" width="3" customWidth="1"/>
    <col min="12" max="12" width="38.6640625" customWidth="1"/>
    <col min="13" max="13" width="14.83203125" customWidth="1"/>
    <col min="14" max="14" width="20" customWidth="1"/>
  </cols>
  <sheetData>
    <row r="1" spans="1:14">
      <c r="A1" s="4"/>
      <c r="B1" s="4"/>
      <c r="C1" s="4"/>
      <c r="D1" s="4"/>
      <c r="E1" s="4"/>
      <c r="F1" s="10"/>
      <c r="H1" s="22"/>
      <c r="I1" s="22"/>
      <c r="J1" s="22"/>
      <c r="K1" s="22"/>
      <c r="L1" s="22"/>
      <c r="M1" s="22"/>
    </row>
    <row r="2" spans="1:14" ht="15" thickBot="1">
      <c r="A2" s="4"/>
      <c r="B2" s="4"/>
      <c r="C2" s="4"/>
      <c r="D2" s="4"/>
      <c r="E2" s="25" t="s">
        <v>48</v>
      </c>
      <c r="F2" s="26" t="s">
        <v>49</v>
      </c>
      <c r="H2" s="4"/>
      <c r="I2" s="4"/>
      <c r="J2" s="4"/>
      <c r="K2" s="4"/>
      <c r="L2" s="25" t="s">
        <v>48</v>
      </c>
      <c r="M2" s="26" t="s">
        <v>50</v>
      </c>
    </row>
    <row r="3" spans="1:14" ht="15" thickTop="1">
      <c r="A3" s="4"/>
      <c r="B3" s="4"/>
      <c r="C3" s="4"/>
      <c r="D3" s="4"/>
      <c r="E3" s="4"/>
      <c r="F3" s="10"/>
    </row>
    <row r="4" spans="1:14">
      <c r="A4" s="4"/>
      <c r="B4" s="4"/>
      <c r="C4" s="4"/>
      <c r="D4" s="4"/>
      <c r="E4" s="4"/>
      <c r="F4" s="10"/>
    </row>
    <row r="5" spans="1:14">
      <c r="A5" s="1" t="s">
        <v>51</v>
      </c>
      <c r="B5" s="1"/>
      <c r="C5" s="1"/>
      <c r="D5" s="1"/>
      <c r="E5" s="1"/>
      <c r="F5" s="27"/>
      <c r="H5" s="1"/>
      <c r="I5" s="1"/>
      <c r="J5" s="1"/>
      <c r="K5" s="1"/>
      <c r="L5" s="1"/>
      <c r="M5" s="27"/>
    </row>
    <row r="6" spans="1:14">
      <c r="A6" s="1"/>
      <c r="B6" s="1" t="s">
        <v>52</v>
      </c>
      <c r="C6" s="1"/>
      <c r="D6" s="1"/>
      <c r="E6" s="1"/>
      <c r="F6" s="27"/>
      <c r="H6" s="1" t="s">
        <v>52</v>
      </c>
      <c r="I6" s="1"/>
      <c r="J6" s="1"/>
      <c r="K6" s="1"/>
      <c r="L6" s="1"/>
      <c r="M6" s="16"/>
    </row>
    <row r="7" spans="1:14">
      <c r="A7" s="1"/>
      <c r="B7" s="1"/>
      <c r="C7" s="1" t="s">
        <v>53</v>
      </c>
      <c r="D7" s="1"/>
      <c r="E7" s="1"/>
      <c r="F7" s="16"/>
      <c r="H7" s="1"/>
      <c r="I7" s="1" t="s">
        <v>53</v>
      </c>
      <c r="J7" s="1"/>
      <c r="K7" s="1"/>
      <c r="L7" s="1"/>
      <c r="M7" s="16"/>
    </row>
    <row r="8" spans="1:14">
      <c r="A8" s="1"/>
      <c r="B8" s="1"/>
      <c r="C8" s="1"/>
      <c r="D8" s="1" t="s">
        <v>54</v>
      </c>
      <c r="E8" s="1"/>
      <c r="F8" s="16">
        <v>170580.48000000001</v>
      </c>
      <c r="H8" s="1"/>
      <c r="I8" s="1"/>
      <c r="J8" s="1" t="s">
        <v>54</v>
      </c>
      <c r="K8" s="1"/>
      <c r="L8" s="1"/>
      <c r="M8" s="16">
        <v>226912.25</v>
      </c>
    </row>
    <row r="9" spans="1:14" ht="42">
      <c r="A9" s="1"/>
      <c r="B9" s="1"/>
      <c r="C9" s="1"/>
      <c r="D9" s="1" t="s">
        <v>55</v>
      </c>
      <c r="E9" s="1"/>
      <c r="F9" s="16">
        <v>180032.49</v>
      </c>
      <c r="H9" s="1"/>
      <c r="I9" s="1"/>
      <c r="J9" s="1" t="s">
        <v>55</v>
      </c>
      <c r="K9" s="1"/>
      <c r="L9" s="1"/>
      <c r="M9" s="16">
        <v>100120.69</v>
      </c>
      <c r="N9" s="20" t="s">
        <v>56</v>
      </c>
    </row>
    <row r="10" spans="1:14">
      <c r="A10" s="1"/>
      <c r="B10" s="1"/>
      <c r="C10" s="1"/>
      <c r="D10" s="1" t="s">
        <v>57</v>
      </c>
      <c r="E10" s="1"/>
      <c r="F10" s="16">
        <v>3000.03</v>
      </c>
      <c r="H10" s="1"/>
      <c r="I10" s="1"/>
      <c r="J10" s="1" t="s">
        <v>57</v>
      </c>
      <c r="K10" s="1"/>
      <c r="L10" s="1"/>
      <c r="M10" s="16">
        <v>17927.7</v>
      </c>
    </row>
    <row r="11" spans="1:14">
      <c r="A11" s="1"/>
      <c r="B11" s="1"/>
      <c r="C11" s="1"/>
      <c r="D11" s="1" t="s">
        <v>58</v>
      </c>
      <c r="E11" s="1"/>
      <c r="F11" s="16">
        <v>1593.41</v>
      </c>
      <c r="H11" s="1"/>
      <c r="I11" s="1"/>
      <c r="J11" s="1" t="s">
        <v>58</v>
      </c>
      <c r="K11" s="1"/>
      <c r="L11" s="1"/>
      <c r="M11" s="16">
        <v>1099.9100000000001</v>
      </c>
    </row>
    <row r="12" spans="1:14" ht="15" thickBot="1">
      <c r="A12" s="1"/>
      <c r="B12" s="1"/>
      <c r="C12" s="1"/>
      <c r="D12" s="1" t="s">
        <v>59</v>
      </c>
      <c r="E12" s="1"/>
      <c r="F12" s="18">
        <v>47</v>
      </c>
      <c r="H12" s="1"/>
      <c r="I12" s="1"/>
      <c r="J12" s="1" t="s">
        <v>59</v>
      </c>
      <c r="K12" s="1"/>
      <c r="L12" s="1"/>
      <c r="M12" s="18">
        <v>47</v>
      </c>
    </row>
    <row r="13" spans="1:14" ht="15" thickBot="1">
      <c r="A13" s="1"/>
      <c r="B13" s="1"/>
      <c r="C13" s="1" t="s">
        <v>60</v>
      </c>
      <c r="D13" s="1"/>
      <c r="E13" s="1"/>
      <c r="F13" s="28">
        <f>ROUND(SUM(F7:F12),5)</f>
        <v>355253.41</v>
      </c>
      <c r="H13" s="1"/>
      <c r="I13" s="1" t="s">
        <v>60</v>
      </c>
      <c r="J13" s="1"/>
      <c r="K13" s="1"/>
      <c r="L13" s="1"/>
      <c r="M13" s="28">
        <f>ROUND(SUM(M7:M12),5)</f>
        <v>346107.55</v>
      </c>
    </row>
    <row r="14" spans="1:14">
      <c r="A14" s="1"/>
      <c r="B14" s="1" t="s">
        <v>61</v>
      </c>
      <c r="C14" s="1"/>
      <c r="D14" s="1"/>
      <c r="E14" s="1"/>
      <c r="F14" s="16">
        <f>ROUND(F6+F13,5)</f>
        <v>355253.41</v>
      </c>
      <c r="H14" s="1" t="s">
        <v>61</v>
      </c>
      <c r="I14" s="1"/>
      <c r="J14" s="1"/>
      <c r="K14" s="1"/>
      <c r="L14" s="1"/>
      <c r="M14" s="16">
        <f>ROUND(M6+M13,5)</f>
        <v>346107.55</v>
      </c>
    </row>
    <row r="15" spans="1:14">
      <c r="A15" s="1"/>
      <c r="B15" s="1" t="s">
        <v>62</v>
      </c>
      <c r="C15" s="1"/>
      <c r="D15" s="1"/>
      <c r="E15" s="1"/>
      <c r="F15" s="16"/>
      <c r="H15" s="1" t="s">
        <v>62</v>
      </c>
      <c r="I15" s="1"/>
      <c r="J15" s="1"/>
      <c r="K15" s="1"/>
      <c r="L15" s="1"/>
      <c r="M15" s="16"/>
    </row>
    <row r="16" spans="1:14">
      <c r="A16" s="1"/>
      <c r="B16" s="1"/>
      <c r="C16" s="1" t="s">
        <v>63</v>
      </c>
      <c r="D16" s="1"/>
      <c r="E16" s="1"/>
      <c r="F16" s="16">
        <v>1000000</v>
      </c>
      <c r="H16" s="1"/>
      <c r="I16" s="1" t="s">
        <v>63</v>
      </c>
      <c r="J16" s="1"/>
      <c r="K16" s="1"/>
      <c r="L16" s="1"/>
      <c r="M16" s="16">
        <v>1000000</v>
      </c>
    </row>
    <row r="17" spans="1:14">
      <c r="A17" s="1"/>
      <c r="B17" s="1"/>
      <c r="C17" s="1" t="s">
        <v>64</v>
      </c>
      <c r="D17" s="1"/>
      <c r="E17" s="1"/>
      <c r="F17" s="16">
        <v>36900</v>
      </c>
      <c r="H17" s="1"/>
      <c r="I17" s="1" t="s">
        <v>64</v>
      </c>
      <c r="J17" s="1"/>
      <c r="K17" s="1"/>
      <c r="L17" s="1"/>
      <c r="M17" s="16">
        <v>36900</v>
      </c>
    </row>
    <row r="18" spans="1:14">
      <c r="A18" s="1"/>
      <c r="B18" s="1"/>
      <c r="C18" s="1" t="s">
        <v>65</v>
      </c>
      <c r="D18" s="1"/>
      <c r="E18" s="1"/>
      <c r="F18" s="16">
        <v>1000000</v>
      </c>
      <c r="H18" s="1"/>
      <c r="I18" s="1" t="s">
        <v>65</v>
      </c>
      <c r="J18" s="1"/>
      <c r="K18" s="1"/>
      <c r="L18" s="1"/>
      <c r="M18" s="16">
        <v>1000000</v>
      </c>
    </row>
    <row r="19" spans="1:14">
      <c r="A19" s="1"/>
      <c r="B19" s="1"/>
      <c r="C19" s="1" t="s">
        <v>66</v>
      </c>
      <c r="D19" s="1"/>
      <c r="E19" s="1"/>
      <c r="F19" s="16">
        <v>900000</v>
      </c>
      <c r="H19" s="1"/>
      <c r="I19" s="1" t="s">
        <v>66</v>
      </c>
      <c r="J19" s="1"/>
      <c r="K19" s="1"/>
      <c r="L19" s="1"/>
      <c r="M19" s="16">
        <v>900000</v>
      </c>
    </row>
    <row r="20" spans="1:14">
      <c r="A20" s="1"/>
      <c r="B20" s="1"/>
      <c r="C20" s="1" t="s">
        <v>67</v>
      </c>
      <c r="D20" s="1"/>
      <c r="E20" s="1"/>
      <c r="F20" s="16">
        <v>170246.05</v>
      </c>
      <c r="H20" s="1"/>
      <c r="I20" s="1" t="s">
        <v>67</v>
      </c>
      <c r="J20" s="1"/>
      <c r="K20" s="1"/>
      <c r="L20" s="1"/>
      <c r="M20" s="16">
        <v>170246.05</v>
      </c>
    </row>
    <row r="21" spans="1:14">
      <c r="A21" s="1"/>
      <c r="B21" s="1"/>
      <c r="C21" s="1" t="s">
        <v>68</v>
      </c>
      <c r="D21" s="1"/>
      <c r="E21" s="1"/>
      <c r="F21" s="16">
        <v>106880</v>
      </c>
      <c r="H21" s="1"/>
      <c r="I21" s="1" t="s">
        <v>68</v>
      </c>
      <c r="J21" s="1"/>
      <c r="K21" s="1"/>
      <c r="L21" s="1"/>
      <c r="M21" s="16">
        <v>106880</v>
      </c>
    </row>
    <row r="22" spans="1:14" ht="15" thickBot="1">
      <c r="A22" s="1"/>
      <c r="B22" s="1"/>
      <c r="C22" s="1" t="s">
        <v>69</v>
      </c>
      <c r="D22" s="1"/>
      <c r="E22" s="1"/>
      <c r="F22" s="17">
        <v>-213363.83</v>
      </c>
      <c r="H22" s="1"/>
      <c r="I22" s="1" t="s">
        <v>69</v>
      </c>
      <c r="J22" s="1"/>
      <c r="K22" s="1"/>
      <c r="L22" s="1"/>
      <c r="M22" s="17">
        <v>-213363.83</v>
      </c>
    </row>
    <row r="23" spans="1:14">
      <c r="A23" s="1"/>
      <c r="B23" s="1" t="s">
        <v>70</v>
      </c>
      <c r="C23" s="1"/>
      <c r="D23" s="1"/>
      <c r="E23" s="1"/>
      <c r="F23" s="16">
        <f>ROUND(SUM(F15:F22),5)</f>
        <v>3000662.22</v>
      </c>
      <c r="H23" s="1" t="s">
        <v>70</v>
      </c>
      <c r="I23" s="1"/>
      <c r="J23" s="1"/>
      <c r="K23" s="1"/>
      <c r="L23" s="1"/>
      <c r="M23" s="16">
        <f>ROUND(SUM(M15:M22),5)</f>
        <v>3000662.22</v>
      </c>
    </row>
    <row r="24" spans="1:14">
      <c r="A24" s="1"/>
      <c r="B24" s="1" t="s">
        <v>71</v>
      </c>
      <c r="C24" s="1"/>
      <c r="D24" s="1"/>
      <c r="E24" s="1"/>
      <c r="F24" s="16"/>
      <c r="H24" s="1" t="s">
        <v>71</v>
      </c>
      <c r="I24" s="1"/>
      <c r="J24" s="1"/>
      <c r="K24" s="1"/>
      <c r="L24" s="1"/>
      <c r="M24" s="16"/>
    </row>
    <row r="25" spans="1:14" ht="56">
      <c r="A25" s="1"/>
      <c r="B25" s="1"/>
      <c r="C25" s="1" t="s">
        <v>72</v>
      </c>
      <c r="D25" s="1"/>
      <c r="E25" s="1"/>
      <c r="F25" s="16"/>
      <c r="H25" s="1"/>
      <c r="I25" s="1" t="s">
        <v>72</v>
      </c>
      <c r="J25" s="1"/>
      <c r="K25" s="1"/>
      <c r="L25" s="1"/>
      <c r="M25" s="16"/>
      <c r="N25" s="20" t="s">
        <v>73</v>
      </c>
    </row>
    <row r="26" spans="1:14">
      <c r="A26" s="1"/>
      <c r="B26" s="1"/>
      <c r="C26" s="1"/>
      <c r="D26" s="1" t="s">
        <v>74</v>
      </c>
      <c r="E26" s="1"/>
      <c r="F26" s="16">
        <v>608455.61</v>
      </c>
      <c r="H26" s="1"/>
      <c r="I26" s="1"/>
      <c r="J26" s="1" t="s">
        <v>74</v>
      </c>
      <c r="K26" s="1"/>
      <c r="L26" s="1"/>
      <c r="M26" s="16">
        <v>661089.74</v>
      </c>
    </row>
    <row r="27" spans="1:14">
      <c r="A27" s="1"/>
      <c r="B27" s="1"/>
      <c r="C27" s="1"/>
      <c r="D27" s="1" t="s">
        <v>75</v>
      </c>
      <c r="E27" s="1"/>
      <c r="F27" s="16">
        <v>212895.23</v>
      </c>
      <c r="H27" s="1"/>
      <c r="I27" s="1"/>
      <c r="J27" s="1" t="s">
        <v>75</v>
      </c>
      <c r="K27" s="1"/>
      <c r="L27" s="1"/>
      <c r="M27" s="16">
        <v>196804.91</v>
      </c>
    </row>
    <row r="28" spans="1:14">
      <c r="A28" s="1"/>
      <c r="B28" s="1"/>
      <c r="C28" s="1"/>
      <c r="D28" s="1" t="s">
        <v>76</v>
      </c>
      <c r="E28" s="1"/>
      <c r="F28" s="16">
        <v>192158.56</v>
      </c>
      <c r="H28" s="1"/>
      <c r="I28" s="1"/>
      <c r="J28" s="1" t="s">
        <v>76</v>
      </c>
      <c r="K28" s="1"/>
      <c r="L28" s="1"/>
      <c r="M28" s="16">
        <v>199267.48</v>
      </c>
    </row>
    <row r="29" spans="1:14" ht="42">
      <c r="A29" s="1"/>
      <c r="B29" s="1"/>
      <c r="C29" s="1"/>
      <c r="D29" s="1" t="s">
        <v>77</v>
      </c>
      <c r="E29" s="1"/>
      <c r="F29" s="16">
        <v>3412.6</v>
      </c>
      <c r="H29" s="1"/>
      <c r="I29" s="1"/>
      <c r="J29" s="1" t="s">
        <v>77</v>
      </c>
      <c r="K29" s="1"/>
      <c r="L29" s="1"/>
      <c r="M29" s="16">
        <v>39143.870000000003</v>
      </c>
      <c r="N29" s="20" t="s">
        <v>78</v>
      </c>
    </row>
    <row r="30" spans="1:14">
      <c r="A30" s="1"/>
      <c r="B30" s="1"/>
      <c r="C30" s="1"/>
      <c r="D30" s="1" t="s">
        <v>79</v>
      </c>
      <c r="E30" s="1"/>
      <c r="F30" s="16">
        <v>3412.6</v>
      </c>
      <c r="H30" s="1"/>
      <c r="I30" s="1"/>
      <c r="J30" s="1" t="s">
        <v>79</v>
      </c>
      <c r="K30" s="1"/>
      <c r="L30" s="1"/>
      <c r="M30" s="16">
        <v>3733.02</v>
      </c>
    </row>
    <row r="31" spans="1:14">
      <c r="A31" s="1"/>
      <c r="B31" s="1"/>
      <c r="C31" s="1"/>
      <c r="D31" s="1" t="s">
        <v>80</v>
      </c>
      <c r="E31" s="1"/>
      <c r="F31" s="16">
        <v>3412.6</v>
      </c>
      <c r="H31" s="1"/>
      <c r="I31" s="1"/>
      <c r="J31" s="1" t="s">
        <v>80</v>
      </c>
      <c r="K31" s="1"/>
      <c r="L31" s="1"/>
      <c r="M31" s="16">
        <v>3733.02</v>
      </c>
    </row>
    <row r="32" spans="1:14">
      <c r="A32" s="1"/>
      <c r="B32" s="1"/>
      <c r="C32" s="1"/>
      <c r="D32" s="1" t="s">
        <v>81</v>
      </c>
      <c r="E32" s="1"/>
      <c r="F32" s="16">
        <v>73570.460000000006</v>
      </c>
      <c r="H32" s="1"/>
      <c r="I32" s="1"/>
      <c r="J32" s="1" t="s">
        <v>81</v>
      </c>
      <c r="K32" s="1"/>
      <c r="L32" s="1"/>
      <c r="M32" s="16">
        <v>76735.070000000007</v>
      </c>
    </row>
    <row r="33" spans="1:13" ht="15" thickBot="1">
      <c r="A33" s="1"/>
      <c r="B33" s="1"/>
      <c r="C33" s="1"/>
      <c r="D33" s="1" t="s">
        <v>82</v>
      </c>
      <c r="E33" s="1"/>
      <c r="F33" s="17">
        <v>1318687.07</v>
      </c>
      <c r="H33" s="1"/>
      <c r="I33" s="1"/>
      <c r="J33" s="1" t="s">
        <v>82</v>
      </c>
      <c r="K33" s="1"/>
      <c r="L33" s="1"/>
      <c r="M33" s="17">
        <v>1462838.76</v>
      </c>
    </row>
    <row r="34" spans="1:13">
      <c r="A34" s="1"/>
      <c r="B34" s="1"/>
      <c r="C34" s="1" t="s">
        <v>83</v>
      </c>
      <c r="D34" s="1"/>
      <c r="E34" s="1"/>
      <c r="F34" s="16">
        <f>ROUND(SUM(F25:F33),5)</f>
        <v>2416004.73</v>
      </c>
      <c r="H34" s="1"/>
      <c r="I34" s="1" t="s">
        <v>83</v>
      </c>
      <c r="J34" s="1"/>
      <c r="K34" s="1"/>
      <c r="L34" s="1"/>
      <c r="M34" s="16">
        <f>ROUND(SUM(M25:M33),5)</f>
        <v>2643345.87</v>
      </c>
    </row>
    <row r="35" spans="1:13">
      <c r="A35" s="1"/>
      <c r="B35" s="1"/>
      <c r="C35" s="1" t="s">
        <v>84</v>
      </c>
      <c r="D35" s="1"/>
      <c r="E35" s="1"/>
      <c r="F35" s="16">
        <v>1000</v>
      </c>
      <c r="H35" s="1"/>
      <c r="I35" s="1" t="s">
        <v>84</v>
      </c>
      <c r="J35" s="1"/>
      <c r="K35" s="1"/>
      <c r="L35" s="1"/>
      <c r="M35" s="18">
        <v>1000</v>
      </c>
    </row>
    <row r="36" spans="1:13" ht="15" thickBot="1">
      <c r="A36" s="1"/>
      <c r="B36" s="1"/>
      <c r="C36" s="1" t="s">
        <v>85</v>
      </c>
      <c r="D36" s="1"/>
      <c r="E36" s="1"/>
      <c r="F36" s="18">
        <v>8000</v>
      </c>
      <c r="I36" s="1" t="s">
        <v>85</v>
      </c>
      <c r="J36" s="1"/>
      <c r="K36" s="1"/>
      <c r="M36" s="18">
        <v>0</v>
      </c>
    </row>
    <row r="37" spans="1:13" ht="15" thickBot="1">
      <c r="A37" s="1"/>
      <c r="B37" s="1" t="s">
        <v>86</v>
      </c>
      <c r="C37" s="1"/>
      <c r="D37" s="1"/>
      <c r="E37" s="1"/>
      <c r="F37" s="29">
        <f>ROUND(F24+SUM(F34:F36),5)</f>
        <v>2425004.73</v>
      </c>
      <c r="H37" s="1" t="s">
        <v>86</v>
      </c>
      <c r="I37" s="1"/>
      <c r="J37" s="1"/>
      <c r="K37" s="1"/>
      <c r="L37" s="1"/>
      <c r="M37" s="29">
        <f>ROUND(M24+SUM(M34:M35),5)</f>
        <v>2644345.87</v>
      </c>
    </row>
    <row r="38" spans="1:13" ht="15" thickBot="1">
      <c r="A38" s="1" t="s">
        <v>87</v>
      </c>
      <c r="B38" s="1"/>
      <c r="C38" s="1"/>
      <c r="D38" s="1"/>
      <c r="E38" s="1"/>
      <c r="F38" s="30">
        <f>ROUND(F5+F14+F23+F37,5)</f>
        <v>5780920.3600000003</v>
      </c>
      <c r="H38" s="1"/>
      <c r="I38" s="1"/>
      <c r="J38" s="1"/>
      <c r="K38" s="1"/>
      <c r="L38" s="1"/>
      <c r="M38" s="30">
        <f>ROUND(M5+M14+M23+M37,5)</f>
        <v>5991115.6399999997</v>
      </c>
    </row>
    <row r="39" spans="1:13" ht="15" thickTop="1">
      <c r="A39" s="1" t="s">
        <v>88</v>
      </c>
      <c r="B39" s="1"/>
      <c r="C39" s="1"/>
      <c r="D39" s="1"/>
      <c r="E39" s="1"/>
      <c r="F39" s="16"/>
      <c r="H39" s="1"/>
      <c r="I39" s="1"/>
      <c r="J39" s="1"/>
      <c r="K39" s="1"/>
      <c r="L39" s="1"/>
      <c r="M39" s="16"/>
    </row>
    <row r="40" spans="1:13">
      <c r="A40" s="1"/>
      <c r="B40" s="1" t="s">
        <v>89</v>
      </c>
      <c r="C40" s="1"/>
      <c r="D40" s="1"/>
      <c r="E40" s="1"/>
      <c r="F40" s="16"/>
      <c r="H40" s="1" t="s">
        <v>89</v>
      </c>
      <c r="I40" s="1"/>
      <c r="J40" s="1"/>
      <c r="K40" s="1"/>
      <c r="L40" s="1"/>
      <c r="M40" s="16"/>
    </row>
    <row r="41" spans="1:13">
      <c r="A41" s="1"/>
      <c r="B41" s="1"/>
      <c r="C41" s="1" t="s">
        <v>90</v>
      </c>
      <c r="D41" s="1"/>
      <c r="E41" s="1"/>
      <c r="F41" s="16"/>
      <c r="H41" s="1"/>
      <c r="I41" s="1" t="s">
        <v>90</v>
      </c>
      <c r="J41" s="1"/>
      <c r="K41" s="1"/>
      <c r="L41" s="1"/>
      <c r="M41" s="16"/>
    </row>
    <row r="42" spans="1:13">
      <c r="A42" s="1"/>
      <c r="B42" s="1"/>
      <c r="C42" s="1"/>
      <c r="D42" s="1" t="s">
        <v>91</v>
      </c>
      <c r="E42" s="1"/>
      <c r="F42" s="16"/>
      <c r="H42" s="1"/>
      <c r="I42" s="1"/>
      <c r="J42" s="1" t="s">
        <v>91</v>
      </c>
      <c r="K42" s="1"/>
      <c r="L42" s="1"/>
      <c r="M42" s="16"/>
    </row>
    <row r="43" spans="1:13">
      <c r="A43" s="1"/>
      <c r="B43" s="1"/>
      <c r="C43" s="1"/>
      <c r="D43" s="1"/>
      <c r="E43" s="1" t="s">
        <v>92</v>
      </c>
      <c r="F43" s="16">
        <v>3288.99</v>
      </c>
      <c r="H43" s="1"/>
      <c r="I43" s="1"/>
      <c r="J43" s="1"/>
      <c r="K43" s="1" t="s">
        <v>92</v>
      </c>
      <c r="L43" s="1"/>
      <c r="M43" s="16">
        <v>2870.34</v>
      </c>
    </row>
    <row r="44" spans="1:13">
      <c r="A44" s="1"/>
      <c r="B44" s="1"/>
      <c r="C44" s="1"/>
      <c r="D44" s="1"/>
      <c r="E44" s="1" t="s">
        <v>93</v>
      </c>
      <c r="F44" s="16"/>
      <c r="H44" s="1"/>
      <c r="I44" s="1"/>
      <c r="J44" s="1"/>
      <c r="K44" s="1" t="s">
        <v>93</v>
      </c>
      <c r="L44" s="1"/>
      <c r="M44" s="16"/>
    </row>
    <row r="45" spans="1:13" ht="15" thickBot="1">
      <c r="A45" s="1"/>
      <c r="B45" s="1"/>
      <c r="C45" s="1"/>
      <c r="D45" s="1"/>
      <c r="E45" s="1" t="s">
        <v>94</v>
      </c>
      <c r="F45" s="17">
        <v>25</v>
      </c>
      <c r="H45" s="1"/>
      <c r="I45" s="1"/>
      <c r="J45" s="1"/>
      <c r="K45" s="1"/>
      <c r="L45" s="1" t="s">
        <v>94</v>
      </c>
      <c r="M45" s="17">
        <v>25</v>
      </c>
    </row>
    <row r="46" spans="1:13">
      <c r="A46" s="1"/>
      <c r="B46" s="1"/>
      <c r="C46" s="1"/>
      <c r="D46" s="1"/>
      <c r="E46" s="1" t="s">
        <v>95</v>
      </c>
      <c r="F46" s="16">
        <f>ROUND(SUM(F44:F45),5)</f>
        <v>25</v>
      </c>
      <c r="H46" s="1"/>
      <c r="I46" s="1"/>
      <c r="J46" s="1"/>
      <c r="K46" s="1" t="s">
        <v>95</v>
      </c>
      <c r="L46" s="1"/>
      <c r="M46" s="16">
        <f>ROUND(SUM(M44:M45),5)</f>
        <v>25</v>
      </c>
    </row>
    <row r="47" spans="1:13">
      <c r="A47" s="1"/>
      <c r="B47" s="1"/>
      <c r="C47" s="1"/>
      <c r="D47" s="1"/>
      <c r="E47" s="1" t="s">
        <v>96</v>
      </c>
      <c r="F47" s="16">
        <v>68078.52</v>
      </c>
      <c r="H47" s="1"/>
      <c r="I47" s="1"/>
      <c r="J47" s="1"/>
      <c r="K47" s="1" t="s">
        <v>96</v>
      </c>
      <c r="L47" s="1"/>
      <c r="M47" s="16">
        <v>145010</v>
      </c>
    </row>
    <row r="48" spans="1:13" ht="15" thickBot="1">
      <c r="A48" s="1"/>
      <c r="B48" s="1"/>
      <c r="C48" s="1"/>
      <c r="D48" s="1"/>
      <c r="E48" s="1" t="s">
        <v>97</v>
      </c>
      <c r="F48" s="18">
        <v>2500</v>
      </c>
      <c r="H48" s="1"/>
      <c r="I48" s="1"/>
      <c r="J48" s="1"/>
      <c r="K48" s="1" t="s">
        <v>97</v>
      </c>
      <c r="L48" s="1"/>
      <c r="M48" s="18">
        <v>3063</v>
      </c>
    </row>
    <row r="49" spans="1:13" ht="15" thickBot="1">
      <c r="A49" s="1"/>
      <c r="B49" s="1"/>
      <c r="C49" s="1"/>
      <c r="D49" s="1" t="s">
        <v>98</v>
      </c>
      <c r="E49" s="1"/>
      <c r="F49" s="29">
        <f>ROUND(SUM(F42:F43)+SUM(F46:F48),5)</f>
        <v>73892.509999999995</v>
      </c>
      <c r="H49" s="1"/>
      <c r="I49" s="1"/>
      <c r="J49" s="1" t="s">
        <v>98</v>
      </c>
      <c r="K49" s="1"/>
      <c r="L49" s="1"/>
      <c r="M49" s="29">
        <f>ROUND(SUM(M42:M43)+SUM(M46:M48),5)</f>
        <v>150968.34</v>
      </c>
    </row>
    <row r="50" spans="1:13" ht="15" thickBot="1">
      <c r="A50" s="1"/>
      <c r="B50" s="1"/>
      <c r="C50" s="1" t="s">
        <v>99</v>
      </c>
      <c r="D50" s="1"/>
      <c r="E50" s="1"/>
      <c r="F50" s="28">
        <f>ROUND(F41+F49,5)</f>
        <v>73892.509999999995</v>
      </c>
      <c r="H50" s="1"/>
      <c r="I50" s="1" t="s">
        <v>99</v>
      </c>
      <c r="J50" s="1"/>
      <c r="K50" s="1"/>
      <c r="L50" s="1"/>
      <c r="M50" s="28">
        <f>ROUND(M41+M49,5)</f>
        <v>150968.34</v>
      </c>
    </row>
    <row r="51" spans="1:13">
      <c r="A51" s="1"/>
      <c r="B51" s="1" t="s">
        <v>100</v>
      </c>
      <c r="C51" s="1"/>
      <c r="D51" s="1"/>
      <c r="E51" s="1"/>
      <c r="F51" s="16">
        <f>ROUND(F40+F50,5)</f>
        <v>73892.509999999995</v>
      </c>
      <c r="H51" s="1" t="s">
        <v>100</v>
      </c>
      <c r="I51" s="1"/>
      <c r="J51" s="1"/>
      <c r="K51" s="1"/>
      <c r="L51" s="1"/>
      <c r="M51" s="16">
        <f>ROUND(M40+M50,5)</f>
        <v>150968.34</v>
      </c>
    </row>
    <row r="52" spans="1:13">
      <c r="A52" s="1"/>
      <c r="B52" s="1" t="s">
        <v>101</v>
      </c>
      <c r="C52" s="1"/>
      <c r="D52" s="1"/>
      <c r="E52" s="1"/>
      <c r="F52" s="16"/>
      <c r="H52" s="1" t="s">
        <v>101</v>
      </c>
      <c r="I52" s="1"/>
      <c r="J52" s="1"/>
      <c r="K52" s="1"/>
      <c r="L52" s="1"/>
      <c r="M52" s="16"/>
    </row>
    <row r="53" spans="1:13">
      <c r="A53" s="1"/>
      <c r="B53" s="1"/>
      <c r="C53" s="1" t="s">
        <v>102</v>
      </c>
      <c r="D53" s="1"/>
      <c r="E53" s="1"/>
      <c r="F53" s="16"/>
      <c r="H53" s="1"/>
      <c r="I53" s="1" t="s">
        <v>102</v>
      </c>
      <c r="J53" s="1"/>
      <c r="K53" s="1"/>
      <c r="L53" s="1"/>
      <c r="M53" s="16"/>
    </row>
    <row r="54" spans="1:13">
      <c r="A54" s="1"/>
      <c r="B54" s="1"/>
      <c r="C54" s="1"/>
      <c r="D54" s="1" t="s">
        <v>103</v>
      </c>
      <c r="E54" s="1"/>
      <c r="F54" s="16">
        <v>3000000</v>
      </c>
      <c r="H54" s="1"/>
      <c r="I54" s="1"/>
      <c r="J54" s="1" t="s">
        <v>103</v>
      </c>
      <c r="K54" s="1"/>
      <c r="L54" s="1"/>
      <c r="M54" s="16">
        <v>3000000</v>
      </c>
    </row>
    <row r="55" spans="1:13" ht="15" thickBot="1">
      <c r="A55" s="1"/>
      <c r="B55" s="1"/>
      <c r="C55" s="1"/>
      <c r="D55" s="1" t="s">
        <v>104</v>
      </c>
      <c r="E55" s="1"/>
      <c r="F55" s="17">
        <v>662.22</v>
      </c>
      <c r="H55" s="1"/>
      <c r="I55" s="1"/>
      <c r="J55" s="1" t="s">
        <v>104</v>
      </c>
      <c r="K55" s="1"/>
      <c r="L55" s="1"/>
      <c r="M55" s="17">
        <v>662.22</v>
      </c>
    </row>
    <row r="56" spans="1:13">
      <c r="A56" s="1"/>
      <c r="B56" s="1"/>
      <c r="C56" s="1" t="s">
        <v>105</v>
      </c>
      <c r="D56" s="1"/>
      <c r="E56" s="1"/>
      <c r="F56" s="16">
        <f>ROUND(SUM(F53:F55),5)</f>
        <v>3000662.22</v>
      </c>
      <c r="H56" s="1"/>
      <c r="I56" s="1" t="s">
        <v>105</v>
      </c>
      <c r="J56" s="1"/>
      <c r="K56" s="1"/>
      <c r="L56" s="1"/>
      <c r="M56" s="16">
        <f>ROUND(SUM(M53:M55),5)</f>
        <v>3000662.22</v>
      </c>
    </row>
    <row r="57" spans="1:13">
      <c r="A57" s="1"/>
      <c r="B57" s="1"/>
      <c r="C57" s="1" t="s">
        <v>106</v>
      </c>
      <c r="D57" s="1"/>
      <c r="E57" s="1"/>
      <c r="F57" s="16"/>
      <c r="H57" s="1"/>
      <c r="I57" s="1" t="s">
        <v>106</v>
      </c>
      <c r="J57" s="1"/>
      <c r="K57" s="1"/>
      <c r="L57" s="1"/>
      <c r="M57" s="16"/>
    </row>
    <row r="58" spans="1:13">
      <c r="A58" s="1"/>
      <c r="B58" s="1"/>
      <c r="C58" s="1"/>
      <c r="D58" s="1" t="s">
        <v>107</v>
      </c>
      <c r="E58" s="1"/>
      <c r="F58" s="16">
        <v>7887.06</v>
      </c>
      <c r="H58" s="1"/>
      <c r="I58" s="1"/>
      <c r="J58" s="1" t="s">
        <v>107</v>
      </c>
      <c r="K58" s="1"/>
      <c r="L58" s="1"/>
      <c r="M58" s="16">
        <v>7887.06</v>
      </c>
    </row>
    <row r="59" spans="1:13">
      <c r="A59" s="1"/>
      <c r="B59" s="1"/>
      <c r="C59" s="1"/>
      <c r="D59" s="1" t="s">
        <v>108</v>
      </c>
      <c r="E59" s="1"/>
      <c r="F59" s="16">
        <v>86283.16</v>
      </c>
      <c r="H59" s="1"/>
      <c r="I59" s="1"/>
      <c r="J59" s="1" t="s">
        <v>108</v>
      </c>
      <c r="K59" s="1"/>
      <c r="L59" s="1"/>
      <c r="M59" s="16">
        <v>86953.16</v>
      </c>
    </row>
    <row r="60" spans="1:13">
      <c r="A60" s="1"/>
      <c r="B60" s="1"/>
      <c r="C60" s="1"/>
      <c r="D60" s="1" t="s">
        <v>109</v>
      </c>
      <c r="E60" s="1"/>
      <c r="F60" s="16">
        <v>9999.9599999999991</v>
      </c>
      <c r="H60" s="1"/>
      <c r="I60" s="1"/>
      <c r="J60" s="1" t="s">
        <v>109</v>
      </c>
      <c r="K60" s="1"/>
      <c r="L60" s="1"/>
      <c r="M60" s="16">
        <v>9999.9599999999991</v>
      </c>
    </row>
    <row r="61" spans="1:13">
      <c r="A61" s="1"/>
      <c r="B61" s="1"/>
      <c r="C61" s="1"/>
      <c r="D61" s="1" t="s">
        <v>110</v>
      </c>
      <c r="E61" s="1"/>
      <c r="F61" s="16">
        <v>73491</v>
      </c>
      <c r="H61" s="1"/>
      <c r="I61" s="1"/>
      <c r="J61" s="1" t="s">
        <v>110</v>
      </c>
      <c r="K61" s="1"/>
      <c r="L61" s="1"/>
      <c r="M61" s="16">
        <v>45911</v>
      </c>
    </row>
    <row r="62" spans="1:13">
      <c r="A62" s="1"/>
      <c r="B62" s="1"/>
      <c r="C62" s="1"/>
      <c r="D62" s="1" t="s">
        <v>111</v>
      </c>
      <c r="E62" s="1"/>
      <c r="F62" s="16">
        <v>14400</v>
      </c>
      <c r="H62" s="1"/>
      <c r="I62" s="1"/>
      <c r="J62" s="1" t="s">
        <v>111</v>
      </c>
      <c r="K62" s="1"/>
      <c r="L62" s="1"/>
      <c r="M62" s="16">
        <v>19800</v>
      </c>
    </row>
    <row r="63" spans="1:13">
      <c r="A63" s="1"/>
      <c r="B63" s="1"/>
      <c r="C63" s="1"/>
      <c r="D63" s="1" t="s">
        <v>112</v>
      </c>
      <c r="E63" s="1"/>
      <c r="F63" s="16"/>
      <c r="H63" s="1"/>
      <c r="I63" s="1"/>
      <c r="J63" s="1" t="s">
        <v>112</v>
      </c>
      <c r="K63" s="1"/>
      <c r="L63" s="1"/>
      <c r="M63" s="16"/>
    </row>
    <row r="64" spans="1:13">
      <c r="A64" s="1"/>
      <c r="B64" s="1"/>
      <c r="C64" s="1"/>
      <c r="D64" s="1"/>
      <c r="E64" s="1" t="s">
        <v>113</v>
      </c>
      <c r="F64" s="16">
        <v>2252.63</v>
      </c>
      <c r="H64" s="1"/>
      <c r="I64" s="1"/>
      <c r="J64" s="1"/>
      <c r="K64" s="1" t="s">
        <v>113</v>
      </c>
      <c r="L64" s="1"/>
      <c r="M64" s="16">
        <v>2252.63</v>
      </c>
    </row>
    <row r="65" spans="1:14">
      <c r="A65" s="1"/>
      <c r="B65" s="1"/>
      <c r="C65" s="1"/>
      <c r="D65" s="1"/>
      <c r="E65" s="1" t="s">
        <v>114</v>
      </c>
      <c r="F65" s="16">
        <v>1494.81</v>
      </c>
      <c r="H65" s="1"/>
      <c r="I65" s="1"/>
      <c r="J65" s="1"/>
      <c r="K65" s="1" t="s">
        <v>114</v>
      </c>
      <c r="L65" s="1"/>
      <c r="M65" s="16">
        <v>1494.81</v>
      </c>
    </row>
    <row r="66" spans="1:14" ht="15" thickBot="1">
      <c r="A66" s="1"/>
      <c r="B66" s="1"/>
      <c r="C66" s="1"/>
      <c r="D66" s="1"/>
      <c r="E66" s="1" t="s">
        <v>115</v>
      </c>
      <c r="F66" s="17">
        <v>3685.9</v>
      </c>
      <c r="H66" s="1"/>
      <c r="I66" s="1"/>
      <c r="J66" s="1"/>
      <c r="K66" s="1" t="s">
        <v>115</v>
      </c>
      <c r="L66" s="1"/>
      <c r="M66" s="17">
        <v>3685.9</v>
      </c>
    </row>
    <row r="67" spans="1:14">
      <c r="A67" s="1"/>
      <c r="B67" s="1"/>
      <c r="C67" s="1"/>
      <c r="D67" s="1" t="s">
        <v>116</v>
      </c>
      <c r="E67" s="1"/>
      <c r="F67" s="16">
        <f>ROUND(SUM(F63:F66),5)</f>
        <v>7433.34</v>
      </c>
      <c r="H67" s="1"/>
      <c r="I67" s="1"/>
      <c r="J67" s="1" t="s">
        <v>116</v>
      </c>
      <c r="K67" s="1"/>
      <c r="L67" s="1"/>
      <c r="M67" s="16">
        <f>ROUND(SUM(M63:M66),5)</f>
        <v>7433.34</v>
      </c>
    </row>
    <row r="68" spans="1:14" ht="56">
      <c r="A68" s="1"/>
      <c r="B68" s="1"/>
      <c r="C68" s="1"/>
      <c r="D68" s="1" t="s">
        <v>117</v>
      </c>
      <c r="E68" s="1"/>
      <c r="F68" s="16">
        <v>13658.48</v>
      </c>
      <c r="H68" s="1"/>
      <c r="I68" s="1"/>
      <c r="J68" s="1" t="s">
        <v>117</v>
      </c>
      <c r="K68" s="1"/>
      <c r="L68" s="1"/>
      <c r="M68" s="16">
        <v>20242.900000000001</v>
      </c>
      <c r="N68" s="20" t="s">
        <v>118</v>
      </c>
    </row>
    <row r="69" spans="1:14">
      <c r="A69" s="1"/>
      <c r="B69" s="1"/>
      <c r="C69" s="1"/>
      <c r="D69" s="1" t="s">
        <v>119</v>
      </c>
      <c r="E69" s="1"/>
      <c r="F69" s="16"/>
      <c r="H69" s="1"/>
      <c r="I69" s="1"/>
      <c r="J69" s="1" t="s">
        <v>119</v>
      </c>
      <c r="K69" s="1"/>
      <c r="L69" s="1"/>
      <c r="M69" s="16"/>
    </row>
    <row r="70" spans="1:14">
      <c r="A70" s="1"/>
      <c r="B70" s="1"/>
      <c r="C70" s="1"/>
      <c r="D70" s="1"/>
      <c r="E70" s="1" t="s">
        <v>120</v>
      </c>
      <c r="F70" s="16">
        <v>18458.91</v>
      </c>
      <c r="H70" s="1"/>
      <c r="I70" s="1"/>
      <c r="J70" s="1"/>
      <c r="K70" s="1" t="s">
        <v>120</v>
      </c>
      <c r="L70" s="1"/>
      <c r="M70" s="16">
        <v>18458.91</v>
      </c>
    </row>
    <row r="71" spans="1:14">
      <c r="A71" s="1"/>
      <c r="B71" s="1"/>
      <c r="C71" s="1"/>
      <c r="D71" s="1"/>
      <c r="E71" s="1" t="s">
        <v>121</v>
      </c>
      <c r="F71" s="16">
        <v>982.63</v>
      </c>
      <c r="H71" s="1"/>
      <c r="I71" s="1"/>
      <c r="J71" s="1"/>
      <c r="K71" s="1" t="s">
        <v>121</v>
      </c>
      <c r="L71" s="1"/>
      <c r="M71" s="16">
        <v>982.63</v>
      </c>
    </row>
    <row r="72" spans="1:14">
      <c r="A72" s="1"/>
      <c r="B72" s="1"/>
      <c r="C72" s="1"/>
      <c r="D72" s="1"/>
      <c r="E72" s="1" t="s">
        <v>122</v>
      </c>
      <c r="F72" s="16">
        <v>51.59</v>
      </c>
      <c r="H72" s="1"/>
      <c r="I72" s="1"/>
      <c r="J72" s="1"/>
      <c r="K72" s="1" t="s">
        <v>122</v>
      </c>
      <c r="L72" s="1"/>
      <c r="M72" s="16">
        <v>51.59</v>
      </c>
    </row>
    <row r="73" spans="1:14">
      <c r="E73" s="1" t="s">
        <v>123</v>
      </c>
      <c r="F73" s="16">
        <v>0</v>
      </c>
      <c r="H73" s="1"/>
      <c r="I73" s="1"/>
      <c r="J73" s="1"/>
      <c r="K73" s="1" t="s">
        <v>123</v>
      </c>
      <c r="L73" s="1"/>
      <c r="M73" s="16">
        <v>11400</v>
      </c>
    </row>
    <row r="74" spans="1:14" ht="15" thickBot="1">
      <c r="A74" s="1"/>
      <c r="B74" s="1"/>
      <c r="C74" s="1"/>
      <c r="D74" s="1"/>
      <c r="E74" s="1" t="s">
        <v>124</v>
      </c>
      <c r="F74" s="17">
        <v>1697.5</v>
      </c>
      <c r="H74" s="1"/>
      <c r="I74" s="1"/>
      <c r="J74" s="1"/>
      <c r="K74" s="1" t="s">
        <v>124</v>
      </c>
      <c r="L74" s="1"/>
      <c r="M74" s="17">
        <v>1697.5</v>
      </c>
    </row>
    <row r="75" spans="1:14">
      <c r="A75" s="1"/>
      <c r="B75" s="1"/>
      <c r="C75" s="1"/>
      <c r="D75" s="1" t="s">
        <v>125</v>
      </c>
      <c r="E75" s="1"/>
      <c r="F75" s="16">
        <f>ROUND(SUM(F69:F74),5)</f>
        <v>21190.63</v>
      </c>
      <c r="H75" s="1"/>
      <c r="I75" s="1"/>
      <c r="J75" s="1" t="s">
        <v>125</v>
      </c>
      <c r="K75" s="1"/>
      <c r="L75" s="1"/>
      <c r="M75" s="16">
        <f>ROUND(SUM(M69:M74),5)</f>
        <v>32590.63</v>
      </c>
    </row>
    <row r="76" spans="1:14">
      <c r="A76" s="1"/>
      <c r="B76" s="1"/>
      <c r="C76" s="1"/>
      <c r="D76" s="1" t="s">
        <v>126</v>
      </c>
      <c r="E76" s="1"/>
      <c r="F76" s="16"/>
      <c r="H76" s="1"/>
      <c r="I76" s="1"/>
      <c r="J76" s="1" t="s">
        <v>126</v>
      </c>
      <c r="K76" s="1"/>
      <c r="L76" s="1"/>
      <c r="M76" s="16"/>
    </row>
    <row r="77" spans="1:14">
      <c r="A77" s="1"/>
      <c r="B77" s="1"/>
      <c r="C77" s="1"/>
      <c r="D77" s="1"/>
      <c r="E77" s="1" t="s">
        <v>127</v>
      </c>
      <c r="F77" s="16">
        <v>838.2</v>
      </c>
      <c r="H77" s="1"/>
      <c r="I77" s="1"/>
      <c r="J77" s="1"/>
      <c r="K77" s="1" t="s">
        <v>127</v>
      </c>
      <c r="L77" s="1"/>
      <c r="M77" s="16">
        <v>838.2</v>
      </c>
    </row>
    <row r="78" spans="1:14">
      <c r="A78" s="1"/>
      <c r="B78" s="1"/>
      <c r="C78" s="1"/>
      <c r="D78" s="1"/>
      <c r="E78" s="1" t="s">
        <v>128</v>
      </c>
      <c r="F78" s="16">
        <v>1217.6500000000001</v>
      </c>
      <c r="H78" s="1"/>
      <c r="I78" s="1"/>
      <c r="J78" s="1"/>
      <c r="K78" s="1" t="s">
        <v>128</v>
      </c>
      <c r="L78" s="1"/>
      <c r="M78" s="16">
        <v>1217.6500000000001</v>
      </c>
    </row>
    <row r="79" spans="1:14">
      <c r="A79" s="1"/>
      <c r="B79" s="1"/>
      <c r="C79" s="1"/>
      <c r="D79" s="1"/>
      <c r="E79" s="1" t="s">
        <v>129</v>
      </c>
      <c r="F79" s="16">
        <v>1270.28</v>
      </c>
      <c r="H79" s="1"/>
      <c r="I79" s="1"/>
      <c r="J79" s="1"/>
      <c r="K79" s="1" t="s">
        <v>129</v>
      </c>
      <c r="L79" s="1"/>
      <c r="M79" s="16">
        <v>1270.28</v>
      </c>
    </row>
    <row r="80" spans="1:14" ht="57" thickBot="1">
      <c r="A80" s="1"/>
      <c r="B80" s="1"/>
      <c r="C80" s="1"/>
      <c r="D80" s="1"/>
      <c r="E80" s="1" t="s">
        <v>130</v>
      </c>
      <c r="F80" s="18">
        <v>1967.3</v>
      </c>
      <c r="H80" s="1"/>
      <c r="I80" s="1"/>
      <c r="J80" s="1"/>
      <c r="K80" s="1" t="s">
        <v>130</v>
      </c>
      <c r="L80" s="1"/>
      <c r="M80" s="18">
        <v>3822.84</v>
      </c>
      <c r="N80" s="20" t="s">
        <v>131</v>
      </c>
    </row>
    <row r="81" spans="1:14" ht="15" thickBot="1">
      <c r="A81" s="1"/>
      <c r="B81" s="1"/>
      <c r="C81" s="1"/>
      <c r="D81" s="1" t="s">
        <v>132</v>
      </c>
      <c r="E81" s="1"/>
      <c r="F81" s="28">
        <f>ROUND(SUM(F76:F80),5)</f>
        <v>5293.43</v>
      </c>
      <c r="H81" s="1"/>
      <c r="I81" s="1"/>
      <c r="J81" s="1" t="s">
        <v>132</v>
      </c>
      <c r="K81" s="1"/>
      <c r="L81" s="1"/>
      <c r="M81" s="28">
        <f>ROUND(SUM(M76:M80),5)</f>
        <v>7148.97</v>
      </c>
    </row>
    <row r="82" spans="1:14">
      <c r="A82" s="1"/>
      <c r="B82" s="1"/>
      <c r="C82" s="1" t="s">
        <v>133</v>
      </c>
      <c r="D82" s="1"/>
      <c r="E82" s="1"/>
      <c r="F82" s="16">
        <f>ROUND(SUM(F57:F62)+SUM(F67:F68)+F75+F81,5)</f>
        <v>239637.06</v>
      </c>
      <c r="H82" s="1"/>
      <c r="I82" s="1" t="s">
        <v>133</v>
      </c>
      <c r="J82" s="1"/>
      <c r="K82" s="1"/>
      <c r="L82" s="1"/>
      <c r="M82" s="16">
        <f>ROUND(SUM(M57:M62)+SUM(M67:M68)+M75+M81,5)</f>
        <v>237967.02</v>
      </c>
    </row>
    <row r="83" spans="1:14">
      <c r="A83" s="1"/>
      <c r="B83" s="1"/>
      <c r="C83" s="1" t="s">
        <v>134</v>
      </c>
      <c r="D83" s="1"/>
      <c r="E83" s="1"/>
      <c r="F83" s="16"/>
      <c r="I83" s="1" t="s">
        <v>134</v>
      </c>
      <c r="J83" s="1"/>
      <c r="K83" s="1"/>
      <c r="L83" s="16"/>
    </row>
    <row r="84" spans="1:14" ht="56">
      <c r="A84" s="1"/>
      <c r="B84" s="1"/>
      <c r="C84" s="1"/>
      <c r="D84" s="1" t="s">
        <v>135</v>
      </c>
      <c r="E84" s="1"/>
      <c r="F84" s="16">
        <v>46325</v>
      </c>
      <c r="I84" s="1"/>
      <c r="J84" s="1" t="s">
        <v>135</v>
      </c>
      <c r="K84" s="1"/>
      <c r="M84" s="16">
        <v>0</v>
      </c>
      <c r="N84" s="20" t="s">
        <v>136</v>
      </c>
    </row>
    <row r="85" spans="1:14" ht="15" thickBot="1">
      <c r="A85" s="1"/>
      <c r="B85" s="1"/>
      <c r="C85" s="1"/>
      <c r="D85" s="1" t="s">
        <v>137</v>
      </c>
      <c r="E85" s="1"/>
      <c r="F85" s="17">
        <v>1855.54</v>
      </c>
      <c r="I85" s="1"/>
      <c r="J85" s="1" t="s">
        <v>137</v>
      </c>
      <c r="K85" s="1"/>
      <c r="M85" s="17">
        <v>0</v>
      </c>
    </row>
    <row r="86" spans="1:14">
      <c r="A86" s="1"/>
      <c r="B86" s="1"/>
      <c r="C86" s="1" t="s">
        <v>138</v>
      </c>
      <c r="D86" s="1"/>
      <c r="E86" s="1"/>
      <c r="F86" s="16">
        <f>ROUND(SUM(F83:F85),5)</f>
        <v>48180.54</v>
      </c>
      <c r="I86" s="1" t="s">
        <v>138</v>
      </c>
      <c r="J86" s="1"/>
      <c r="K86" s="1"/>
      <c r="M86" s="16">
        <f>ROUND(SUM(L83:L85),5)</f>
        <v>0</v>
      </c>
    </row>
    <row r="87" spans="1:14">
      <c r="A87" s="1"/>
      <c r="B87" s="1"/>
      <c r="C87" s="1" t="s">
        <v>139</v>
      </c>
      <c r="D87" s="1"/>
      <c r="E87" s="1"/>
      <c r="F87" s="16">
        <v>886175</v>
      </c>
      <c r="H87" s="1"/>
      <c r="I87" s="1" t="s">
        <v>139</v>
      </c>
      <c r="J87" s="1"/>
      <c r="K87" s="1"/>
      <c r="L87" s="1"/>
      <c r="M87" s="16">
        <v>1296253.03</v>
      </c>
    </row>
    <row r="88" spans="1:14">
      <c r="A88" s="1"/>
      <c r="B88" s="1"/>
      <c r="C88" s="1" t="s">
        <v>140</v>
      </c>
      <c r="D88" s="1"/>
      <c r="E88" s="1"/>
      <c r="F88" s="16">
        <v>1122295</v>
      </c>
      <c r="H88" s="1"/>
      <c r="I88" s="1" t="s">
        <v>141</v>
      </c>
      <c r="J88" s="1"/>
      <c r="K88" s="1"/>
      <c r="L88" s="1"/>
      <c r="M88" s="16">
        <v>1122295</v>
      </c>
    </row>
    <row r="89" spans="1:14" ht="15" thickBot="1">
      <c r="A89" s="1"/>
      <c r="B89" s="1"/>
      <c r="C89" s="1" t="s">
        <v>45</v>
      </c>
      <c r="D89" s="1"/>
      <c r="E89" s="1"/>
      <c r="F89" s="18">
        <v>410078.03</v>
      </c>
      <c r="H89" s="1"/>
      <c r="I89" s="1" t="s">
        <v>45</v>
      </c>
      <c r="J89" s="1"/>
      <c r="K89" s="1"/>
      <c r="L89" s="1"/>
      <c r="M89" s="18">
        <v>182970.03</v>
      </c>
    </row>
    <row r="90" spans="1:14" ht="15" thickBot="1">
      <c r="A90" s="1"/>
      <c r="B90" s="1" t="s">
        <v>142</v>
      </c>
      <c r="C90" s="1"/>
      <c r="D90" s="1"/>
      <c r="E90" s="1"/>
      <c r="F90" s="29">
        <f>ROUND(F52+F56+F82+SUM(F86:F89),5)</f>
        <v>5707027.8499999996</v>
      </c>
      <c r="H90" s="1" t="s">
        <v>142</v>
      </c>
      <c r="I90" s="1"/>
      <c r="J90" s="1"/>
      <c r="K90" s="1"/>
      <c r="L90" s="1"/>
      <c r="M90" s="29">
        <f>ROUND(M52+M56+SUM(M82:M89),5)</f>
        <v>5840147.2999999998</v>
      </c>
    </row>
    <row r="91" spans="1:14" ht="15" thickBot="1">
      <c r="A91" s="1" t="s">
        <v>143</v>
      </c>
      <c r="B91" s="1"/>
      <c r="C91" s="1"/>
      <c r="D91" s="1"/>
      <c r="E91" s="1"/>
      <c r="F91" s="30">
        <f>ROUND(F39+F51+F90,5)</f>
        <v>5780920.3600000003</v>
      </c>
      <c r="H91" s="1"/>
      <c r="I91" s="1"/>
      <c r="J91" s="1"/>
      <c r="K91" s="1"/>
      <c r="L91" s="1"/>
      <c r="M91" s="30">
        <f>ROUND(M39+M51+M90,5)</f>
        <v>5991115.6399999997</v>
      </c>
    </row>
    <row r="92" spans="1:14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7"/>
  <sheetViews>
    <sheetView tabSelected="1" topLeftCell="A3" workbookViewId="0">
      <selection activeCell="G36" sqref="G36"/>
    </sheetView>
  </sheetViews>
  <sheetFormatPr baseColWidth="10" defaultColWidth="8.83203125" defaultRowHeight="14" x14ac:dyDescent="0"/>
  <cols>
    <col min="1" max="1" width="2.83203125" customWidth="1"/>
    <col min="2" max="2" width="3.6640625" customWidth="1"/>
    <col min="4" max="4" width="44.5" customWidth="1"/>
    <col min="5" max="5" width="11.1640625" customWidth="1"/>
    <col min="6" max="6" width="14.1640625" bestFit="1" customWidth="1"/>
    <col min="7" max="7" width="12.6640625" customWidth="1"/>
    <col min="8" max="8" width="10.5" customWidth="1"/>
    <col min="9" max="9" width="19.83203125" customWidth="1"/>
  </cols>
  <sheetData>
    <row r="1" spans="1:9" ht="15" thickBot="1">
      <c r="A1" s="1"/>
      <c r="B1" s="1"/>
      <c r="C1" s="1"/>
      <c r="D1" s="1"/>
      <c r="E1" s="2"/>
      <c r="F1" s="2"/>
      <c r="G1" s="3"/>
      <c r="H1" s="3"/>
      <c r="I1" s="3"/>
    </row>
    <row r="2" spans="1:9" ht="62.25" customHeight="1" thickBot="1">
      <c r="A2" s="4"/>
      <c r="B2" s="4"/>
      <c r="C2" s="4"/>
      <c r="D2" s="5" t="s">
        <v>0</v>
      </c>
      <c r="E2" s="6" t="s">
        <v>1</v>
      </c>
      <c r="F2" s="7" t="s">
        <v>2</v>
      </c>
      <c r="G2" s="23" t="s">
        <v>46</v>
      </c>
      <c r="H2" s="8" t="s">
        <v>3</v>
      </c>
      <c r="I2" s="8" t="s">
        <v>4</v>
      </c>
    </row>
    <row r="3" spans="1:9" ht="15" thickTop="1">
      <c r="A3" s="4"/>
      <c r="B3" s="4"/>
      <c r="C3" s="4"/>
      <c r="D3" s="4"/>
      <c r="E3" s="9"/>
      <c r="F3" s="10"/>
      <c r="G3" s="11"/>
      <c r="H3" s="11"/>
      <c r="I3" s="11"/>
    </row>
    <row r="4" spans="1:9">
      <c r="A4" s="12"/>
      <c r="B4" s="12" t="s">
        <v>5</v>
      </c>
      <c r="C4" s="12"/>
      <c r="D4" s="12"/>
      <c r="E4" s="13"/>
      <c r="F4" s="13"/>
      <c r="G4" s="14"/>
      <c r="H4" s="14"/>
      <c r="I4" s="14"/>
    </row>
    <row r="5" spans="1:9">
      <c r="A5" s="12"/>
      <c r="B5" s="12"/>
      <c r="C5" s="12" t="s">
        <v>6</v>
      </c>
      <c r="D5" s="12"/>
      <c r="E5" s="15"/>
      <c r="F5" s="15"/>
      <c r="G5" s="15"/>
      <c r="H5" s="14"/>
      <c r="I5" s="14"/>
    </row>
    <row r="6" spans="1:9">
      <c r="A6" s="1"/>
      <c r="B6" s="1"/>
      <c r="C6" s="1"/>
      <c r="D6" s="1" t="s">
        <v>7</v>
      </c>
      <c r="E6" s="16">
        <v>542415.22</v>
      </c>
      <c r="F6" s="16">
        <v>582606</v>
      </c>
      <c r="G6" s="16"/>
    </row>
    <row r="7" spans="1:9">
      <c r="A7" s="1"/>
      <c r="B7" s="1"/>
      <c r="C7" s="1"/>
      <c r="D7" s="1" t="s">
        <v>8</v>
      </c>
      <c r="E7" s="16">
        <v>68985.960000000006</v>
      </c>
      <c r="F7" s="16">
        <v>75700</v>
      </c>
      <c r="G7" s="16"/>
    </row>
    <row r="8" spans="1:9">
      <c r="A8" s="1"/>
      <c r="B8" s="1"/>
      <c r="C8" s="1"/>
      <c r="D8" s="1" t="s">
        <v>9</v>
      </c>
      <c r="E8" s="16">
        <v>45220</v>
      </c>
      <c r="F8" s="16">
        <v>12310</v>
      </c>
      <c r="G8" s="16"/>
    </row>
    <row r="9" spans="1:9">
      <c r="A9" s="1"/>
      <c r="B9" s="1"/>
      <c r="C9" s="1"/>
      <c r="D9" s="1" t="s">
        <v>10</v>
      </c>
      <c r="E9" s="16">
        <v>1029</v>
      </c>
      <c r="F9" s="16"/>
      <c r="G9" s="16"/>
    </row>
    <row r="10" spans="1:9">
      <c r="A10" s="1"/>
      <c r="B10" s="1"/>
      <c r="C10" s="1"/>
      <c r="D10" s="1" t="s">
        <v>11</v>
      </c>
      <c r="E10" s="16">
        <v>67424.77</v>
      </c>
      <c r="F10" s="16">
        <v>42396</v>
      </c>
      <c r="G10" s="16"/>
    </row>
    <row r="11" spans="1:9">
      <c r="A11" s="1"/>
      <c r="B11" s="1"/>
      <c r="C11" s="1"/>
      <c r="D11" s="1" t="s">
        <v>12</v>
      </c>
      <c r="E11" s="16">
        <v>9511.1299999999992</v>
      </c>
      <c r="F11" s="16">
        <v>13000</v>
      </c>
      <c r="G11" s="16"/>
    </row>
    <row r="12" spans="1:9">
      <c r="A12" s="1"/>
      <c r="B12" s="1"/>
      <c r="C12" s="1"/>
      <c r="D12" s="1" t="s">
        <v>13</v>
      </c>
      <c r="E12" s="16">
        <v>137728.5</v>
      </c>
      <c r="F12" s="16">
        <v>137140</v>
      </c>
      <c r="G12" s="16"/>
    </row>
    <row r="13" spans="1:9" ht="15" thickBot="1">
      <c r="A13" s="1"/>
      <c r="B13" s="1"/>
      <c r="C13" s="1"/>
      <c r="D13" s="1" t="s">
        <v>14</v>
      </c>
      <c r="E13" s="17">
        <v>10788.02</v>
      </c>
      <c r="F13" s="17">
        <v>15415</v>
      </c>
      <c r="G13" s="17"/>
    </row>
    <row r="14" spans="1:9">
      <c r="A14" s="12"/>
      <c r="B14" s="12"/>
      <c r="C14" s="12" t="s">
        <v>15</v>
      </c>
      <c r="D14" s="12"/>
      <c r="E14" s="15">
        <f>ROUND(SUM(E5:E13),5)</f>
        <v>883102.6</v>
      </c>
      <c r="F14" s="15">
        <f>ROUND(SUM(F5:F13),5)</f>
        <v>878567</v>
      </c>
      <c r="G14" s="15">
        <f>E14-F14</f>
        <v>4535.5999999999767</v>
      </c>
      <c r="H14" s="14" t="s">
        <v>16</v>
      </c>
      <c r="I14" t="s">
        <v>17</v>
      </c>
    </row>
    <row r="15" spans="1:9">
      <c r="A15" s="12"/>
      <c r="B15" s="12"/>
      <c r="C15" s="12" t="s">
        <v>18</v>
      </c>
      <c r="D15" s="12"/>
      <c r="E15" s="15"/>
      <c r="F15" s="15"/>
      <c r="G15" s="15"/>
      <c r="H15" s="14"/>
      <c r="I15" s="14"/>
    </row>
    <row r="16" spans="1:9">
      <c r="A16" s="1"/>
      <c r="B16" s="1"/>
      <c r="C16" s="1"/>
      <c r="D16" s="1" t="s">
        <v>19</v>
      </c>
      <c r="E16" s="16">
        <v>626269.54</v>
      </c>
      <c r="F16" s="16">
        <v>678229</v>
      </c>
      <c r="G16" s="15">
        <f t="shared" ref="G16:G27" si="0">E16-F16</f>
        <v>-51959.459999999963</v>
      </c>
    </row>
    <row r="17" spans="1:9">
      <c r="A17" s="1"/>
      <c r="B17" s="1"/>
      <c r="C17" s="1"/>
      <c r="D17" s="1" t="s">
        <v>20</v>
      </c>
      <c r="E17" s="16">
        <v>56983.35</v>
      </c>
      <c r="F17" s="16">
        <v>64768</v>
      </c>
      <c r="G17" s="15">
        <f t="shared" si="0"/>
        <v>-7784.6500000000015</v>
      </c>
    </row>
    <row r="18" spans="1:9">
      <c r="A18" s="1"/>
      <c r="B18" s="1"/>
      <c r="C18" s="1"/>
      <c r="D18" s="1" t="s">
        <v>21</v>
      </c>
      <c r="E18" s="16">
        <v>35942.43</v>
      </c>
      <c r="F18" s="16">
        <v>34305</v>
      </c>
      <c r="G18" s="15">
        <f t="shared" si="0"/>
        <v>1637.4300000000003</v>
      </c>
    </row>
    <row r="19" spans="1:9">
      <c r="A19" s="1"/>
      <c r="B19" s="1"/>
      <c r="C19" s="1"/>
      <c r="D19" s="1" t="s">
        <v>22</v>
      </c>
      <c r="E19" s="16">
        <v>68372.42</v>
      </c>
      <c r="F19" s="16">
        <v>57506</v>
      </c>
      <c r="G19" s="15">
        <f t="shared" si="0"/>
        <v>10866.419999999998</v>
      </c>
    </row>
    <row r="20" spans="1:9">
      <c r="A20" s="1"/>
      <c r="B20" s="1"/>
      <c r="C20" s="1"/>
      <c r="D20" s="1" t="s">
        <v>23</v>
      </c>
      <c r="E20" s="16">
        <v>11500</v>
      </c>
      <c r="F20" s="16">
        <v>11500</v>
      </c>
      <c r="G20" s="15">
        <f t="shared" si="0"/>
        <v>0</v>
      </c>
    </row>
    <row r="21" spans="1:9">
      <c r="A21" s="1"/>
      <c r="B21" s="1"/>
      <c r="C21" s="1"/>
      <c r="D21" s="1" t="s">
        <v>24</v>
      </c>
      <c r="E21" s="16">
        <v>26133.72</v>
      </c>
      <c r="F21" s="16">
        <v>15684</v>
      </c>
      <c r="G21" s="15">
        <f t="shared" si="0"/>
        <v>10449.720000000001</v>
      </c>
    </row>
    <row r="22" spans="1:9">
      <c r="A22" s="1"/>
      <c r="B22" s="1"/>
      <c r="C22" s="1"/>
      <c r="D22" s="1" t="s">
        <v>25</v>
      </c>
      <c r="E22" s="16">
        <v>23709.16</v>
      </c>
      <c r="F22" s="16">
        <v>15300</v>
      </c>
      <c r="G22" s="15">
        <f t="shared" si="0"/>
        <v>8409.16</v>
      </c>
    </row>
    <row r="23" spans="1:9">
      <c r="A23" s="1"/>
      <c r="B23" s="1"/>
      <c r="C23" s="1"/>
      <c r="D23" s="1" t="s">
        <v>26</v>
      </c>
      <c r="E23" s="16">
        <v>13705.74</v>
      </c>
      <c r="F23" s="16">
        <v>11793</v>
      </c>
      <c r="G23" s="15">
        <f t="shared" si="0"/>
        <v>1912.7399999999998</v>
      </c>
    </row>
    <row r="24" spans="1:9">
      <c r="A24" s="1"/>
      <c r="B24" s="1"/>
      <c r="C24" s="1"/>
      <c r="D24" s="1" t="s">
        <v>27</v>
      </c>
      <c r="E24" s="16">
        <v>7900.43</v>
      </c>
      <c r="F24" s="16">
        <v>8595</v>
      </c>
      <c r="G24" s="15">
        <f t="shared" si="0"/>
        <v>-694.56999999999971</v>
      </c>
    </row>
    <row r="25" spans="1:9" ht="15" thickBot="1">
      <c r="A25" s="1"/>
      <c r="B25" s="1"/>
      <c r="C25" s="1"/>
      <c r="D25" s="1" t="s">
        <v>28</v>
      </c>
      <c r="E25" s="18">
        <v>99542.5</v>
      </c>
      <c r="F25" s="18">
        <v>101000</v>
      </c>
      <c r="G25" s="24">
        <f t="shared" si="0"/>
        <v>-1457.5</v>
      </c>
    </row>
    <row r="26" spans="1:9" ht="15" thickBot="1">
      <c r="A26" s="12"/>
      <c r="B26" s="12"/>
      <c r="C26" s="12" t="s">
        <v>29</v>
      </c>
      <c r="D26" s="12"/>
      <c r="E26" s="19">
        <f>ROUND(SUM(E15:E25),5)</f>
        <v>970059.29</v>
      </c>
      <c r="F26" s="19">
        <f>ROUND(SUM(F15:F25),5)</f>
        <v>998680</v>
      </c>
      <c r="G26" s="19">
        <f t="shared" si="0"/>
        <v>-28620.709999999963</v>
      </c>
      <c r="H26" s="14" t="s">
        <v>30</v>
      </c>
      <c r="I26" t="s">
        <v>47</v>
      </c>
    </row>
    <row r="27" spans="1:9">
      <c r="A27" s="12"/>
      <c r="B27" s="12" t="s">
        <v>31</v>
      </c>
      <c r="C27" s="12"/>
      <c r="D27" s="12"/>
      <c r="E27" s="15">
        <f>ROUND(E4+E14-E26,5)</f>
        <v>-86956.69</v>
      </c>
      <c r="F27" s="15">
        <f>ROUND(F4+F14-F26,5)</f>
        <v>-120113</v>
      </c>
      <c r="G27" s="15">
        <f t="shared" si="0"/>
        <v>33156.31</v>
      </c>
      <c r="H27" s="14" t="s">
        <v>32</v>
      </c>
      <c r="I27" s="14"/>
    </row>
    <row r="28" spans="1:9">
      <c r="A28" s="12"/>
      <c r="B28" s="12" t="s">
        <v>33</v>
      </c>
      <c r="C28" s="12"/>
      <c r="D28" s="12"/>
      <c r="E28" s="15"/>
      <c r="F28" s="15"/>
      <c r="G28" s="15"/>
      <c r="H28" s="14"/>
      <c r="I28" s="14"/>
    </row>
    <row r="29" spans="1:9">
      <c r="A29" s="12"/>
      <c r="B29" s="12"/>
      <c r="C29" s="12" t="s">
        <v>34</v>
      </c>
      <c r="D29" s="12"/>
      <c r="E29" s="15"/>
      <c r="F29" s="15"/>
      <c r="G29" s="15"/>
      <c r="H29" s="14"/>
      <c r="I29" s="14"/>
    </row>
    <row r="30" spans="1:9" ht="30.75" customHeight="1" thickBot="1">
      <c r="A30" s="1"/>
      <c r="B30" s="1"/>
      <c r="C30" s="1"/>
      <c r="D30" s="1" t="s">
        <v>35</v>
      </c>
      <c r="E30" s="17">
        <v>92706.28</v>
      </c>
      <c r="F30" s="17">
        <v>147060</v>
      </c>
      <c r="G30" s="24">
        <f t="shared" ref="G30:G31" si="1">E30-F30</f>
        <v>-54353.72</v>
      </c>
      <c r="I30" s="20" t="s">
        <v>36</v>
      </c>
    </row>
    <row r="31" spans="1:9">
      <c r="A31" s="12"/>
      <c r="B31" s="12"/>
      <c r="C31" s="12" t="s">
        <v>37</v>
      </c>
      <c r="D31" s="12"/>
      <c r="E31" s="15">
        <f>ROUND(SUM(E29:E30),5)</f>
        <v>92706.28</v>
      </c>
      <c r="F31" s="15">
        <f>ROUND(SUM(F29:F30),5)</f>
        <v>147060</v>
      </c>
      <c r="G31" s="15">
        <f t="shared" si="1"/>
        <v>-54353.72</v>
      </c>
      <c r="H31" s="14" t="s">
        <v>38</v>
      </c>
      <c r="I31" s="14"/>
    </row>
    <row r="32" spans="1:9">
      <c r="A32" s="1"/>
      <c r="B32" s="1"/>
      <c r="C32" s="1" t="s">
        <v>39</v>
      </c>
      <c r="D32" s="1"/>
      <c r="E32" s="16"/>
      <c r="F32" s="16"/>
      <c r="G32" s="16"/>
    </row>
    <row r="33" spans="1:9" ht="45" customHeight="1">
      <c r="A33" s="1"/>
      <c r="B33" s="1"/>
      <c r="C33" s="1"/>
      <c r="D33" s="1" t="s">
        <v>40</v>
      </c>
      <c r="E33" s="16">
        <v>50120.7</v>
      </c>
      <c r="F33" s="16">
        <v>26620</v>
      </c>
      <c r="G33" s="15">
        <f t="shared" ref="G33" si="2">E33-F33</f>
        <v>23500.699999999997</v>
      </c>
      <c r="H33" t="s">
        <v>41</v>
      </c>
      <c r="I33" s="20" t="s">
        <v>42</v>
      </c>
    </row>
    <row r="34" spans="1:9">
      <c r="A34" s="1"/>
      <c r="B34" s="1"/>
      <c r="C34" s="1"/>
      <c r="D34" s="1"/>
      <c r="E34" s="16"/>
      <c r="F34" s="16"/>
      <c r="G34" s="16"/>
    </row>
    <row r="35" spans="1:9" ht="15" thickBot="1">
      <c r="A35" s="1"/>
      <c r="B35" s="1"/>
      <c r="C35" s="1"/>
      <c r="D35" s="1"/>
      <c r="E35" s="17"/>
      <c r="F35" s="17"/>
      <c r="G35" s="17"/>
    </row>
    <row r="36" spans="1:9" ht="15" thickBot="1">
      <c r="A36" s="12"/>
      <c r="B36" s="12"/>
      <c r="C36" s="12" t="s">
        <v>43</v>
      </c>
      <c r="D36" s="12"/>
      <c r="E36" s="21">
        <f>E27+E31-E33</f>
        <v>-44371.11</v>
      </c>
      <c r="F36" s="21">
        <f>F27+F31-F33</f>
        <v>327</v>
      </c>
      <c r="G36" s="21">
        <f>G27+G31-G33</f>
        <v>-44698.11</v>
      </c>
      <c r="H36" s="14" t="s">
        <v>44</v>
      </c>
      <c r="I36" s="14"/>
    </row>
    <row r="37" spans="1:9" ht="15" thickTop="1">
      <c r="A37" s="1"/>
      <c r="B37" s="1"/>
      <c r="C37" s="1"/>
      <c r="D37" s="1"/>
      <c r="E37" s="16"/>
      <c r="F37" s="16"/>
      <c r="G37" s="16"/>
    </row>
  </sheetData>
  <phoneticPr fontId="3" type="noConversion"/>
  <printOptions horizontalCentered="1"/>
  <pageMargins left="0" right="0" top="0.75" bottom="0.75" header="0.3" footer="0.3"/>
  <pageSetup scale="82" orientation="landscape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P&amp;L Budg to Act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Carrol</dc:creator>
  <cp:lastModifiedBy>Mary-Jane Cross</cp:lastModifiedBy>
  <cp:lastPrinted>2018-10-22T12:23:58Z</cp:lastPrinted>
  <dcterms:created xsi:type="dcterms:W3CDTF">2018-10-04T18:59:26Z</dcterms:created>
  <dcterms:modified xsi:type="dcterms:W3CDTF">2018-10-22T12:27:51Z</dcterms:modified>
</cp:coreProperties>
</file>