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 Carrol\Documents\sue-local files\"/>
    </mc:Choice>
  </mc:AlternateContent>
  <bookViews>
    <workbookView xWindow="0" yWindow="0" windowWidth="28800" windowHeight="11745"/>
  </bookViews>
  <sheets>
    <sheet name="P&amp;L Budget to Actual" sheetId="1" r:id="rId1"/>
    <sheet name="Balance Sheet" sheetId="2" r:id="rId2"/>
  </sheets>
  <definedNames>
    <definedName name="_xlnm.Print_Area" localSheetId="0">'P&amp;L Budget to Actual'!$B$2:$J$37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6" i="2" l="1"/>
  <c r="G86" i="2"/>
  <c r="O80" i="2"/>
  <c r="O87" i="2" s="1"/>
  <c r="G80" i="2"/>
  <c r="G87" i="2" s="1"/>
  <c r="O72" i="2"/>
  <c r="G72" i="2"/>
  <c r="O61" i="2"/>
  <c r="G61" i="2"/>
  <c r="G92" i="2" s="1"/>
  <c r="O54" i="2"/>
  <c r="O55" i="2" s="1"/>
  <c r="O56" i="2" s="1"/>
  <c r="G54" i="2"/>
  <c r="G55" i="2" s="1"/>
  <c r="G56" i="2" s="1"/>
  <c r="O51" i="2"/>
  <c r="G51" i="2"/>
  <c r="O39" i="2"/>
  <c r="O42" i="2" s="1"/>
  <c r="G39" i="2"/>
  <c r="G42" i="2" s="1"/>
  <c r="O28" i="2"/>
  <c r="G28" i="2"/>
  <c r="O18" i="2"/>
  <c r="G18" i="2"/>
  <c r="O15" i="2"/>
  <c r="O19" i="2" s="1"/>
  <c r="O43" i="2" s="1"/>
  <c r="G15" i="2"/>
  <c r="G19" i="2" s="1"/>
  <c r="G43" i="2" s="1"/>
  <c r="O12" i="2"/>
  <c r="G12" i="2"/>
  <c r="G93" i="2" l="1"/>
  <c r="O92" i="2"/>
  <c r="O93" i="2" s="1"/>
  <c r="H34" i="1"/>
  <c r="G32" i="1"/>
  <c r="H32" i="1" s="1"/>
  <c r="F32" i="1"/>
  <c r="E32" i="1"/>
  <c r="H31" i="1"/>
  <c r="G27" i="1"/>
  <c r="H27" i="1" s="1"/>
  <c r="F27" i="1"/>
  <c r="E27" i="1"/>
  <c r="H25" i="1"/>
  <c r="H24" i="1"/>
  <c r="H23" i="1"/>
  <c r="H22" i="1"/>
  <c r="H21" i="1"/>
  <c r="H20" i="1"/>
  <c r="H19" i="1"/>
  <c r="H18" i="1"/>
  <c r="H17" i="1"/>
  <c r="H16" i="1"/>
  <c r="G14" i="1"/>
  <c r="F14" i="1"/>
  <c r="F28" i="1" s="1"/>
  <c r="F37" i="1" s="1"/>
  <c r="E14" i="1"/>
  <c r="H14" i="1" s="1"/>
  <c r="H13" i="1"/>
  <c r="H12" i="1"/>
  <c r="H11" i="1"/>
  <c r="H10" i="1"/>
  <c r="H9" i="1"/>
  <c r="H8" i="1"/>
  <c r="H7" i="1"/>
  <c r="G28" i="1" l="1"/>
  <c r="E28" i="1"/>
  <c r="E37" i="1" s="1"/>
  <c r="G37" i="1" l="1"/>
  <c r="H28" i="1"/>
  <c r="H37" i="1" s="1"/>
</calcChain>
</file>

<file path=xl/sharedStrings.xml><?xml version="1.0" encoding="utf-8"?>
<sst xmlns="http://schemas.openxmlformats.org/spreadsheetml/2006/main" count="234" uniqueCount="146">
  <si>
    <t>P&amp;L Budget to Actual Summary July 2018 through January 2019</t>
  </si>
  <si>
    <t>July 2018 - Jan 2019</t>
  </si>
  <si>
    <t>YTD Budget</t>
  </si>
  <si>
    <t>Annual Budget</t>
  </si>
  <si>
    <t>Remainder</t>
  </si>
  <si>
    <t>Formulas</t>
  </si>
  <si>
    <t>Comments</t>
  </si>
  <si>
    <t>Ordinary Income/Expense</t>
  </si>
  <si>
    <t>Income</t>
  </si>
  <si>
    <t>4009 · Pledge Income</t>
  </si>
  <si>
    <t>4049 · Other-Unrestr Contributions</t>
  </si>
  <si>
    <t>4040 · Restricted Contributions</t>
  </si>
  <si>
    <t>4185 · Event Proceeds</t>
  </si>
  <si>
    <t>4190 · Pass Thru Income FR &amp; STP</t>
  </si>
  <si>
    <t>4269 · Facility Use Fees</t>
  </si>
  <si>
    <t>4719 · Other Income</t>
  </si>
  <si>
    <t>Total Income</t>
  </si>
  <si>
    <t>A</t>
  </si>
  <si>
    <t>64% ahead of budget</t>
  </si>
  <si>
    <t>Expense</t>
  </si>
  <si>
    <t>5450 · Total People Cost - BL</t>
  </si>
  <si>
    <t>5380 · Maint &amp; Insurance - BL</t>
  </si>
  <si>
    <t>5549 · Materialsfor Program&amp;Worship-BL</t>
  </si>
  <si>
    <t>5630 · Office &amp; Utilities - BL</t>
  </si>
  <si>
    <t>5709 · Denominational - BL</t>
  </si>
  <si>
    <t>5810 · Fundraising Expenses - BL</t>
  </si>
  <si>
    <t>5850 · Pass Thru to Charity - BL</t>
  </si>
  <si>
    <t>5945 · Audit,Pmt Process&amp;Bank Fees-BL</t>
  </si>
  <si>
    <t>5949 · Miscellaneous Expense - BL</t>
  </si>
  <si>
    <t>5305 · B &amp; G Projects - BL</t>
  </si>
  <si>
    <t>Paving &amp;Meeting House air conditioners</t>
  </si>
  <si>
    <t>5320 · Capital Campaign Expenses</t>
  </si>
  <si>
    <t>Consultant-Feasibility Study</t>
  </si>
  <si>
    <t>Total Expense</t>
  </si>
  <si>
    <t>B</t>
  </si>
  <si>
    <t>11% ahead of budget</t>
  </si>
  <si>
    <t>Net Ordinary Income</t>
  </si>
  <si>
    <t>C=A-B</t>
  </si>
  <si>
    <t>Other Income/Expense</t>
  </si>
  <si>
    <t>Other Income</t>
  </si>
  <si>
    <t>4850 · Other Sources of Cash</t>
  </si>
  <si>
    <t>Class related use of reserves</t>
  </si>
  <si>
    <t>Total Other Income</t>
  </si>
  <si>
    <t>D</t>
  </si>
  <si>
    <t>Other Expense</t>
  </si>
  <si>
    <t>5800 · Other Uses of Cash</t>
  </si>
  <si>
    <t>E</t>
  </si>
  <si>
    <t>NET INCOME BUDGET VIEW</t>
  </si>
  <si>
    <t>F=C+D-E</t>
  </si>
  <si>
    <t>Balance Sheet</t>
  </si>
  <si>
    <t>June 30, 2018</t>
  </si>
  <si>
    <t>Jan 31, 2019</t>
  </si>
  <si>
    <t>ASSETS</t>
  </si>
  <si>
    <t>Current Assets</t>
  </si>
  <si>
    <t>Checking/Savings</t>
  </si>
  <si>
    <t>1021 · Fairfield County Bank-Checking</t>
  </si>
  <si>
    <t>1028 · Fairfield County Bank-Savings</t>
  </si>
  <si>
    <t>1023 · Voices Cafe-Checking</t>
  </si>
  <si>
    <t>1032 - Stripe</t>
  </si>
  <si>
    <t>1032 · Stripe</t>
  </si>
  <si>
    <t>1027 -Stripe-Voices</t>
  </si>
  <si>
    <t>1027 · Stripe-Voices</t>
  </si>
  <si>
    <t>Total 1032 - Stripe</t>
  </si>
  <si>
    <t>Total 1032 · Stripe</t>
  </si>
  <si>
    <t>1026 · Minister's Discretionary-Cking</t>
  </si>
  <si>
    <t>1050 · Petty Cash</t>
  </si>
  <si>
    <t>Total Checking/Savings</t>
  </si>
  <si>
    <t>Other Current Assets</t>
  </si>
  <si>
    <t>1259 · Prepaid UBIT Tax Estimate</t>
  </si>
  <si>
    <t>Total Other Current Assets</t>
  </si>
  <si>
    <t>Total Current Assets</t>
  </si>
  <si>
    <t>Fixed Assets</t>
  </si>
  <si>
    <t>1400 · Land</t>
  </si>
  <si>
    <t>1403 · Land Improvements</t>
  </si>
  <si>
    <t>1401 · Church Building</t>
  </si>
  <si>
    <t>1404 · Meeting House</t>
  </si>
  <si>
    <t>1407 · Building Improvements</t>
  </si>
  <si>
    <t>1408 · Furniture, Fixtures &amp; Equipment</t>
  </si>
  <si>
    <t>1450 · Accumulated Depreciation</t>
  </si>
  <si>
    <t>Total Fixed Assets</t>
  </si>
  <si>
    <t>Other Assets</t>
  </si>
  <si>
    <t>1500 · Endowment Investment Accounts</t>
  </si>
  <si>
    <t>Market value as of 12.31.18</t>
  </si>
  <si>
    <t>1501 · Unrestricted Inv-UUA CommonFund</t>
  </si>
  <si>
    <t>1502 · Unrestricted Inv-Vanguard</t>
  </si>
  <si>
    <t>1503 · Unrestricted Inv-Bernhard Music</t>
  </si>
  <si>
    <t>1505 · Vanguard - Social Justice</t>
  </si>
  <si>
    <t>1506 · Vanguard - LFD</t>
  </si>
  <si>
    <t>1507 · Vanguard - B&amp;G</t>
  </si>
  <si>
    <t>1508 · Vanguard - Music</t>
  </si>
  <si>
    <t>1509 · Vanguard 2005 - Restricted</t>
  </si>
  <si>
    <t>Total 1500 · Endowment Investment Accounts</t>
  </si>
  <si>
    <t>1256 · Security Deposit* SCG (Gas)</t>
  </si>
  <si>
    <t>1258 · Air Conditioning Deposit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</si>
  <si>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</si>
  <si>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</si>
  <si>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</si>
  <si>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</si>
  <si>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</si>
  <si>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</si>
  <si>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2111 · 403(B) TIAA-CREF</t>
  </si>
  <si>
    <t>2120 · Pass Thru to other Charities</t>
  </si>
  <si>
    <t>2317 · Microfinance Fund</t>
  </si>
  <si>
    <t>Total 2120 · Pass Thru to other Charities</t>
  </si>
  <si>
    <t>2295 · Advance Pledge Payment</t>
  </si>
  <si>
    <t>2296 · Prepaid Facilty Rent</t>
  </si>
  <si>
    <t>Total Other Current Liabilities</t>
  </si>
  <si>
    <t>Total Current Liabilities</t>
  </si>
  <si>
    <t>Total Liabilities</t>
  </si>
  <si>
    <t>Equity</t>
  </si>
  <si>
    <t>2115 · Invested in Capital Assets</t>
  </si>
  <si>
    <t>2500 · Capital Assets</t>
  </si>
  <si>
    <t>2115 · Invested in Capital Assets - Other</t>
  </si>
  <si>
    <t>Total 2115 · Invested in Capital Assets</t>
  </si>
  <si>
    <t>2130 · Reserves</t>
  </si>
  <si>
    <t>2528 · Memorial Garden Reserve</t>
  </si>
  <si>
    <t>2542 · Building Reserve</t>
  </si>
  <si>
    <t>2554 · General Reserves</t>
  </si>
  <si>
    <t>2555 · Groundskeeping Reserve</t>
  </si>
  <si>
    <t>2760 · Sabatical Reserve</t>
  </si>
  <si>
    <t>2720 · LFD Reserve</t>
  </si>
  <si>
    <t>2122 · Trips</t>
  </si>
  <si>
    <t>2527 · High School Group</t>
  </si>
  <si>
    <t>2720 · LFD Reserve - Other</t>
  </si>
  <si>
    <t>Total 2720 · LFD Reserve</t>
  </si>
  <si>
    <t>2730 · Social Justice Reserve</t>
  </si>
  <si>
    <t>2740 · Music Reserves</t>
  </si>
  <si>
    <t>2522 · Special Music Fund</t>
  </si>
  <si>
    <t>2530 · Choir Accompanist Fund</t>
  </si>
  <si>
    <t>2536 · Bell Choir Fund</t>
  </si>
  <si>
    <t>2504 · Tribute to Ed's 40th</t>
  </si>
  <si>
    <t>2740 · Music Reserves - Other</t>
  </si>
  <si>
    <t>Total 2740 · Music Reserves</t>
  </si>
  <si>
    <t>2750 · Worship &amp; Ministries Reserves</t>
  </si>
  <si>
    <t>2650 · Camp Jewell</t>
  </si>
  <si>
    <t>2320 · Shawl Ministry</t>
  </si>
  <si>
    <t>2400 · Partner Church</t>
  </si>
  <si>
    <t>2750 · Worship &amp; Ministries Reserves - Other</t>
  </si>
  <si>
    <t>Total 2750 · Worship &amp; Ministries Reserves</t>
  </si>
  <si>
    <t>Total 2130 · Reserves</t>
  </si>
  <si>
    <t>3900 · Unrestricted Net Assets</t>
  </si>
  <si>
    <t>3901 · Perm Restricted Net Assets-NeuB</t>
  </si>
  <si>
    <t>3902 · Temp 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</si>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</sst>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/>
    <xf numFmtId="49" fontId="0" fillId="0" borderId="0" xfId="0" applyNumberFormat="1" applyBorder="1" applyAlignment="1">
      <alignment horizontal="centerContinuous"/>
    </xf>
    <xf numFmtId="0" fontId="0" fillId="0" borderId="0" xfId="0" applyBorder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wrapText="1"/>
    </xf>
    <xf numFmtId="3" fontId="0" fillId="0" borderId="0" xfId="0" applyNumberForma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/>
    <xf numFmtId="49" fontId="2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4" fontId="0" fillId="0" borderId="0" xfId="0" applyNumberFormat="1"/>
    <xf numFmtId="3" fontId="0" fillId="0" borderId="2" xfId="0" applyNumberFormat="1" applyBorder="1"/>
    <xf numFmtId="3" fontId="0" fillId="0" borderId="5" xfId="0" applyNumberFormat="1" applyBorder="1"/>
    <xf numFmtId="3" fontId="0" fillId="0" borderId="0" xfId="0" applyNumberFormat="1" applyFill="1" applyBorder="1"/>
    <xf numFmtId="3" fontId="0" fillId="0" borderId="6" xfId="0" applyNumberFormat="1" applyBorder="1"/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B2" sqref="B2:J37"/>
    </sheetView>
  </sheetViews>
  <sheetFormatPr defaultRowHeight="15" x14ac:dyDescent="0.25"/>
  <cols>
    <col min="1" max="3" width="3" style="26" customWidth="1"/>
    <col min="4" max="4" width="37.5703125" style="26" customWidth="1"/>
    <col min="5" max="5" width="11" style="26" customWidth="1"/>
    <col min="6" max="6" width="11" style="26" bestFit="1" customWidth="1"/>
    <col min="7" max="7" width="14.140625" style="26" bestFit="1" customWidth="1"/>
    <col min="8" max="8" width="12.42578125" customWidth="1"/>
    <col min="9" max="9" width="8.7109375" customWidth="1"/>
    <col min="10" max="10" width="27.42578125" customWidth="1"/>
  </cols>
  <sheetData>
    <row r="1" spans="1:10" x14ac:dyDescent="0.25">
      <c r="A1" s="1"/>
      <c r="B1" s="1"/>
      <c r="C1" s="1"/>
      <c r="D1" s="1"/>
      <c r="E1" s="2"/>
      <c r="F1" s="2"/>
      <c r="G1" s="2"/>
      <c r="H1" s="3"/>
      <c r="I1" s="3"/>
      <c r="J1" s="3"/>
    </row>
    <row r="2" spans="1:10" s="9" customFormat="1" ht="56.25" x14ac:dyDescent="0.3">
      <c r="A2" s="4"/>
      <c r="B2" s="4"/>
      <c r="C2" s="4"/>
      <c r="D2" s="5" t="s">
        <v>0</v>
      </c>
      <c r="E2" s="6" t="s">
        <v>1</v>
      </c>
      <c r="F2" s="7" t="s">
        <v>2</v>
      </c>
      <c r="G2" s="7" t="s">
        <v>3</v>
      </c>
      <c r="H2" s="8" t="s">
        <v>4</v>
      </c>
      <c r="I2" s="8" t="s">
        <v>5</v>
      </c>
      <c r="J2" s="8" t="s">
        <v>6</v>
      </c>
    </row>
    <row r="3" spans="1:10" s="14" customFormat="1" x14ac:dyDescent="0.25">
      <c r="A3" s="10"/>
      <c r="B3" s="10"/>
      <c r="C3" s="10"/>
      <c r="D3" s="10"/>
      <c r="E3" s="11"/>
      <c r="F3" s="12"/>
      <c r="G3" s="12"/>
      <c r="H3" s="13"/>
      <c r="I3" s="13"/>
      <c r="J3" s="13"/>
    </row>
    <row r="4" spans="1:10" s="14" customFormat="1" x14ac:dyDescent="0.25">
      <c r="A4" s="10"/>
      <c r="B4" s="10"/>
      <c r="C4" s="10"/>
      <c r="D4" s="10"/>
      <c r="E4" s="11"/>
      <c r="F4" s="12"/>
      <c r="G4" s="12"/>
      <c r="H4" s="13"/>
      <c r="I4" s="13"/>
      <c r="J4" s="13"/>
    </row>
    <row r="5" spans="1:10" s="18" customFormat="1" x14ac:dyDescent="0.25">
      <c r="A5" s="15"/>
      <c r="B5" s="15" t="s">
        <v>7</v>
      </c>
      <c r="C5" s="15"/>
      <c r="D5" s="15"/>
      <c r="E5" s="16"/>
      <c r="F5" s="16"/>
      <c r="G5" s="16"/>
      <c r="H5" s="17"/>
      <c r="I5" s="17"/>
      <c r="J5" s="17"/>
    </row>
    <row r="6" spans="1:10" s="18" customFormat="1" x14ac:dyDescent="0.25">
      <c r="A6" s="15"/>
      <c r="B6" s="15"/>
      <c r="C6" s="15" t="s">
        <v>8</v>
      </c>
      <c r="D6" s="15"/>
      <c r="E6" s="19"/>
      <c r="F6" s="19"/>
      <c r="G6" s="19"/>
      <c r="H6" s="19"/>
    </row>
    <row r="7" spans="1:10" x14ac:dyDescent="0.25">
      <c r="A7" s="1"/>
      <c r="B7" s="1"/>
      <c r="C7" s="1"/>
      <c r="D7" s="1" t="s">
        <v>9</v>
      </c>
      <c r="E7" s="20">
        <v>458294.86</v>
      </c>
      <c r="F7" s="20">
        <v>367062</v>
      </c>
      <c r="G7" s="20">
        <v>590700</v>
      </c>
      <c r="H7" s="20">
        <f>G7-E7</f>
        <v>132405.14000000001</v>
      </c>
    </row>
    <row r="8" spans="1:10" x14ac:dyDescent="0.25">
      <c r="A8" s="1"/>
      <c r="B8" s="1"/>
      <c r="C8" s="1"/>
      <c r="D8" s="1" t="s">
        <v>10</v>
      </c>
      <c r="E8" s="20">
        <v>272290.73</v>
      </c>
      <c r="F8" s="20">
        <v>43744</v>
      </c>
      <c r="G8" s="20">
        <v>75700</v>
      </c>
      <c r="H8" s="20">
        <f t="shared" ref="H8:H14" si="0">G8-E8</f>
        <v>-196590.72999999998</v>
      </c>
    </row>
    <row r="9" spans="1:10" x14ac:dyDescent="0.25">
      <c r="A9" s="1"/>
      <c r="B9" s="1"/>
      <c r="C9" s="1"/>
      <c r="D9" s="1" t="s">
        <v>11</v>
      </c>
      <c r="E9" s="20">
        <v>12243.98</v>
      </c>
      <c r="F9" s="20">
        <v>6600.74</v>
      </c>
      <c r="G9" s="20">
        <v>11330</v>
      </c>
      <c r="H9" s="20">
        <f t="shared" si="0"/>
        <v>-913.97999999999956</v>
      </c>
    </row>
    <row r="10" spans="1:10" x14ac:dyDescent="0.25">
      <c r="A10" s="1"/>
      <c r="B10" s="1"/>
      <c r="C10" s="1"/>
      <c r="D10" s="1" t="s">
        <v>12</v>
      </c>
      <c r="E10" s="20">
        <v>34879.57</v>
      </c>
      <c r="F10" s="20">
        <v>26560.34</v>
      </c>
      <c r="G10" s="20">
        <v>39746</v>
      </c>
      <c r="H10" s="20">
        <f t="shared" si="0"/>
        <v>4866.43</v>
      </c>
    </row>
    <row r="11" spans="1:10" x14ac:dyDescent="0.25">
      <c r="A11" s="1"/>
      <c r="B11" s="1"/>
      <c r="C11" s="1"/>
      <c r="D11" s="1" t="s">
        <v>13</v>
      </c>
      <c r="E11" s="20">
        <v>5912.13</v>
      </c>
      <c r="F11" s="20">
        <v>5833.31</v>
      </c>
      <c r="G11" s="20">
        <v>10000</v>
      </c>
      <c r="H11" s="20">
        <f t="shared" si="0"/>
        <v>4087.87</v>
      </c>
    </row>
    <row r="12" spans="1:10" x14ac:dyDescent="0.25">
      <c r="A12" s="1"/>
      <c r="B12" s="1"/>
      <c r="C12" s="1"/>
      <c r="D12" s="1" t="s">
        <v>14</v>
      </c>
      <c r="E12" s="20">
        <v>83019</v>
      </c>
      <c r="F12" s="20">
        <v>80290</v>
      </c>
      <c r="G12" s="20">
        <v>137640</v>
      </c>
      <c r="H12" s="20">
        <f t="shared" si="0"/>
        <v>54621</v>
      </c>
    </row>
    <row r="13" spans="1:10" ht="15.75" thickBot="1" x14ac:dyDescent="0.3">
      <c r="A13" s="1"/>
      <c r="B13" s="1"/>
      <c r="C13" s="1"/>
      <c r="D13" s="1" t="s">
        <v>15</v>
      </c>
      <c r="E13" s="21">
        <v>10995.48</v>
      </c>
      <c r="F13" s="21">
        <v>5450.44</v>
      </c>
      <c r="G13" s="21">
        <v>10730</v>
      </c>
      <c r="H13" s="21">
        <f t="shared" si="0"/>
        <v>-265.47999999999956</v>
      </c>
    </row>
    <row r="14" spans="1:10" s="18" customFormat="1" x14ac:dyDescent="0.25">
      <c r="A14" s="15"/>
      <c r="B14" s="15"/>
      <c r="C14" s="15" t="s">
        <v>16</v>
      </c>
      <c r="D14" s="15"/>
      <c r="E14" s="19">
        <f>ROUND(SUM(E6:E13),5)</f>
        <v>877635.75</v>
      </c>
      <c r="F14" s="19">
        <f>ROUND(SUM(F6:F13),5)</f>
        <v>535540.82999999996</v>
      </c>
      <c r="G14" s="19">
        <f>ROUND(SUM(G6:G13),5)</f>
        <v>875846</v>
      </c>
      <c r="H14" s="19">
        <f t="shared" si="0"/>
        <v>-1789.75</v>
      </c>
      <c r="I14" s="18" t="s">
        <v>17</v>
      </c>
      <c r="J14" s="18" t="s">
        <v>18</v>
      </c>
    </row>
    <row r="15" spans="1:10" s="18" customFormat="1" x14ac:dyDescent="0.25">
      <c r="A15" s="15"/>
      <c r="B15" s="15"/>
      <c r="C15" s="15" t="s">
        <v>19</v>
      </c>
      <c r="D15" s="15"/>
      <c r="E15" s="19"/>
      <c r="F15" s="19"/>
      <c r="G15" s="19"/>
      <c r="H15" s="19"/>
    </row>
    <row r="16" spans="1:10" x14ac:dyDescent="0.25">
      <c r="A16" s="1"/>
      <c r="B16" s="1"/>
      <c r="C16" s="1"/>
      <c r="D16" s="1" t="s">
        <v>20</v>
      </c>
      <c r="E16" s="20">
        <v>329290.49</v>
      </c>
      <c r="F16" s="20">
        <v>384649.76</v>
      </c>
      <c r="G16" s="20">
        <v>659329</v>
      </c>
      <c r="H16" s="20">
        <f t="shared" ref="H16:H28" si="1">G16-E16</f>
        <v>330038.51</v>
      </c>
    </row>
    <row r="17" spans="1:10" x14ac:dyDescent="0.25">
      <c r="A17" s="1"/>
      <c r="B17" s="1"/>
      <c r="C17" s="1"/>
      <c r="D17" s="1" t="s">
        <v>21</v>
      </c>
      <c r="E17" s="20">
        <v>30412.89</v>
      </c>
      <c r="F17" s="20">
        <v>38074.39</v>
      </c>
      <c r="G17" s="20">
        <v>67024</v>
      </c>
      <c r="H17" s="20">
        <f t="shared" si="1"/>
        <v>36611.11</v>
      </c>
    </row>
    <row r="18" spans="1:10" x14ac:dyDescent="0.25">
      <c r="A18" s="1"/>
      <c r="B18" s="1"/>
      <c r="C18" s="1"/>
      <c r="D18" s="1" t="s">
        <v>22</v>
      </c>
      <c r="E18" s="20">
        <v>29154.09</v>
      </c>
      <c r="F18" s="20">
        <v>20246.62</v>
      </c>
      <c r="G18" s="20">
        <v>38610</v>
      </c>
      <c r="H18" s="20">
        <f t="shared" si="1"/>
        <v>9455.91</v>
      </c>
    </row>
    <row r="19" spans="1:10" x14ac:dyDescent="0.25">
      <c r="A19" s="1"/>
      <c r="B19" s="1"/>
      <c r="C19" s="1"/>
      <c r="D19" s="1" t="s">
        <v>23</v>
      </c>
      <c r="E19" s="20">
        <v>39628.11</v>
      </c>
      <c r="F19" s="20">
        <v>39791.68</v>
      </c>
      <c r="G19" s="20">
        <v>68143</v>
      </c>
      <c r="H19" s="20">
        <f t="shared" si="1"/>
        <v>28514.89</v>
      </c>
    </row>
    <row r="20" spans="1:10" x14ac:dyDescent="0.25">
      <c r="A20" s="1"/>
      <c r="B20" s="1"/>
      <c r="C20" s="1"/>
      <c r="D20" s="1" t="s">
        <v>24</v>
      </c>
      <c r="E20" s="20"/>
      <c r="F20" s="20">
        <v>16500</v>
      </c>
      <c r="G20" s="20">
        <v>16500</v>
      </c>
      <c r="H20" s="20">
        <f t="shared" si="1"/>
        <v>16500</v>
      </c>
    </row>
    <row r="21" spans="1:10" x14ac:dyDescent="0.25">
      <c r="A21" s="1"/>
      <c r="B21" s="1"/>
      <c r="C21" s="1"/>
      <c r="D21" s="1" t="s">
        <v>25</v>
      </c>
      <c r="E21" s="20">
        <v>9574.52</v>
      </c>
      <c r="F21" s="20">
        <v>9704.8700000000008</v>
      </c>
      <c r="G21" s="20">
        <v>16637</v>
      </c>
      <c r="H21" s="20">
        <f t="shared" si="1"/>
        <v>7062.48</v>
      </c>
    </row>
    <row r="22" spans="1:10" x14ac:dyDescent="0.25">
      <c r="A22" s="1"/>
      <c r="B22" s="1"/>
      <c r="C22" s="1"/>
      <c r="D22" s="1" t="s">
        <v>26</v>
      </c>
      <c r="E22" s="20">
        <v>5763.58</v>
      </c>
      <c r="F22" s="20">
        <v>7175</v>
      </c>
      <c r="G22" s="20">
        <v>12300</v>
      </c>
      <c r="H22" s="20">
        <f t="shared" si="1"/>
        <v>6536.42</v>
      </c>
    </row>
    <row r="23" spans="1:10" x14ac:dyDescent="0.25">
      <c r="A23" s="1"/>
      <c r="B23" s="1"/>
      <c r="C23" s="1"/>
      <c r="D23" s="1" t="s">
        <v>27</v>
      </c>
      <c r="E23" s="20">
        <v>12962.54</v>
      </c>
      <c r="F23" s="20">
        <v>13688.5</v>
      </c>
      <c r="G23" s="20">
        <v>16420</v>
      </c>
      <c r="H23" s="20">
        <f t="shared" si="1"/>
        <v>3457.4599999999991</v>
      </c>
    </row>
    <row r="24" spans="1:10" x14ac:dyDescent="0.25">
      <c r="A24" s="1"/>
      <c r="B24" s="1"/>
      <c r="C24" s="1"/>
      <c r="D24" s="1" t="s">
        <v>28</v>
      </c>
      <c r="E24" s="20">
        <v>9881.08</v>
      </c>
      <c r="F24" s="20">
        <v>7390.81</v>
      </c>
      <c r="G24" s="20">
        <v>11970</v>
      </c>
      <c r="H24" s="20">
        <f t="shared" si="1"/>
        <v>2088.92</v>
      </c>
    </row>
    <row r="25" spans="1:10" ht="30" x14ac:dyDescent="0.25">
      <c r="A25" s="1"/>
      <c r="B25" s="1"/>
      <c r="C25" s="1"/>
      <c r="D25" s="1" t="s">
        <v>29</v>
      </c>
      <c r="E25" s="20">
        <v>15757</v>
      </c>
      <c r="F25" s="20">
        <v>8000</v>
      </c>
      <c r="G25" s="20">
        <v>10000</v>
      </c>
      <c r="H25" s="20">
        <f t="shared" si="1"/>
        <v>-5757</v>
      </c>
      <c r="J25" s="22" t="s">
        <v>30</v>
      </c>
    </row>
    <row r="26" spans="1:10" ht="15.75" thickBot="1" x14ac:dyDescent="0.3">
      <c r="A26" s="1"/>
      <c r="B26" s="1"/>
      <c r="C26" s="1"/>
      <c r="D26" s="1" t="s">
        <v>31</v>
      </c>
      <c r="E26" s="23">
        <v>4680</v>
      </c>
      <c r="F26" s="23"/>
      <c r="G26" s="23"/>
      <c r="H26" s="21"/>
      <c r="J26" s="22" t="s">
        <v>32</v>
      </c>
    </row>
    <row r="27" spans="1:10" s="18" customFormat="1" ht="15.75" thickBot="1" x14ac:dyDescent="0.3">
      <c r="A27" s="15"/>
      <c r="B27" s="15"/>
      <c r="C27" s="15" t="s">
        <v>33</v>
      </c>
      <c r="D27" s="15"/>
      <c r="E27" s="24">
        <f>ROUND(SUM(E15:E26),5)</f>
        <v>487104.3</v>
      </c>
      <c r="F27" s="24">
        <f>ROUND(SUM(F15:F26),5)</f>
        <v>545221.63</v>
      </c>
      <c r="G27" s="24">
        <f>ROUND(SUM(G15:G26),5)</f>
        <v>916933</v>
      </c>
      <c r="H27" s="24">
        <f t="shared" si="1"/>
        <v>429828.7</v>
      </c>
      <c r="I27" s="18" t="s">
        <v>34</v>
      </c>
      <c r="J27" s="18" t="s">
        <v>35</v>
      </c>
    </row>
    <row r="28" spans="1:10" s="18" customFormat="1" x14ac:dyDescent="0.25">
      <c r="A28" s="15"/>
      <c r="B28" s="15" t="s">
        <v>36</v>
      </c>
      <c r="C28" s="15"/>
      <c r="D28" s="15"/>
      <c r="E28" s="19">
        <f>ROUND(E5+E14-E27,5)</f>
        <v>390531.45</v>
      </c>
      <c r="F28" s="19">
        <f>ROUND(F5+F14-F27,5)</f>
        <v>-9680.7999999999993</v>
      </c>
      <c r="G28" s="19">
        <f>ROUND(G5+G14-G27,5)</f>
        <v>-41087</v>
      </c>
      <c r="H28" s="19">
        <f t="shared" si="1"/>
        <v>-431618.45</v>
      </c>
      <c r="I28" s="18" t="s">
        <v>37</v>
      </c>
    </row>
    <row r="29" spans="1:10" x14ac:dyDescent="0.25">
      <c r="A29" s="1"/>
      <c r="B29" s="1" t="s">
        <v>38</v>
      </c>
      <c r="C29" s="1"/>
      <c r="D29" s="1"/>
      <c r="E29" s="20"/>
      <c r="F29" s="20"/>
      <c r="G29" s="20"/>
      <c r="H29" s="20"/>
    </row>
    <row r="30" spans="1:10" x14ac:dyDescent="0.25">
      <c r="A30" s="1"/>
      <c r="B30" s="1"/>
      <c r="C30" s="1" t="s">
        <v>39</v>
      </c>
      <c r="D30" s="1"/>
      <c r="E30" s="20"/>
      <c r="F30" s="20"/>
      <c r="G30" s="20"/>
      <c r="H30" s="20"/>
    </row>
    <row r="31" spans="1:10" ht="15.75" thickBot="1" x14ac:dyDescent="0.3">
      <c r="A31" s="1"/>
      <c r="B31" s="1"/>
      <c r="C31" s="1"/>
      <c r="D31" s="1" t="s">
        <v>40</v>
      </c>
      <c r="E31" s="21">
        <v>10321.09</v>
      </c>
      <c r="F31" s="21">
        <v>42316.69</v>
      </c>
      <c r="G31" s="21">
        <v>67900</v>
      </c>
      <c r="H31" s="21">
        <f t="shared" ref="H31:H32" si="2">G31-E31</f>
        <v>57578.91</v>
      </c>
      <c r="J31" t="s">
        <v>41</v>
      </c>
    </row>
    <row r="32" spans="1:10" s="18" customFormat="1" x14ac:dyDescent="0.25">
      <c r="A32" s="15"/>
      <c r="B32" s="15"/>
      <c r="C32" s="15" t="s">
        <v>42</v>
      </c>
      <c r="D32" s="15"/>
      <c r="E32" s="19">
        <f>ROUND(SUM(E30:E31),5)</f>
        <v>10321.09</v>
      </c>
      <c r="F32" s="19">
        <f>ROUND(SUM(F30:F31),5)</f>
        <v>42316.69</v>
      </c>
      <c r="G32" s="19">
        <f>ROUND(SUM(G30:G31),5)</f>
        <v>67900</v>
      </c>
      <c r="H32" s="19">
        <f t="shared" si="2"/>
        <v>57578.91</v>
      </c>
      <c r="I32" s="18" t="s">
        <v>43</v>
      </c>
    </row>
    <row r="33" spans="1:9" x14ac:dyDescent="0.25">
      <c r="A33" s="1"/>
      <c r="B33" s="1"/>
      <c r="C33" s="1" t="s">
        <v>44</v>
      </c>
      <c r="D33" s="1"/>
      <c r="E33" s="20"/>
      <c r="F33" s="20"/>
      <c r="G33" s="20"/>
      <c r="H33" s="20"/>
    </row>
    <row r="34" spans="1:9" s="18" customFormat="1" x14ac:dyDescent="0.25">
      <c r="A34" s="15"/>
      <c r="B34" s="15"/>
      <c r="C34" s="15"/>
      <c r="D34" s="15" t="s">
        <v>45</v>
      </c>
      <c r="E34" s="19">
        <v>218683.15</v>
      </c>
      <c r="F34" s="19">
        <v>1388.31</v>
      </c>
      <c r="G34" s="19">
        <v>25900</v>
      </c>
      <c r="H34" s="19">
        <f t="shared" ref="H34" si="3">G34-E34</f>
        <v>-192783.15</v>
      </c>
      <c r="I34" s="18" t="s">
        <v>46</v>
      </c>
    </row>
    <row r="35" spans="1:9" x14ac:dyDescent="0.25">
      <c r="A35" s="1"/>
      <c r="B35" s="1"/>
      <c r="C35" s="1"/>
      <c r="D35" s="1"/>
      <c r="E35" s="20"/>
      <c r="F35" s="20"/>
      <c r="G35" s="20"/>
      <c r="H35" s="20"/>
    </row>
    <row r="36" spans="1:9" ht="15.75" thickBot="1" x14ac:dyDescent="0.3">
      <c r="A36" s="1"/>
      <c r="B36" s="1"/>
      <c r="C36" s="1"/>
      <c r="D36" s="1"/>
      <c r="E36" s="21"/>
      <c r="F36" s="21"/>
      <c r="G36" s="21"/>
      <c r="H36" s="21"/>
    </row>
    <row r="37" spans="1:9" s="18" customFormat="1" ht="15.75" thickBot="1" x14ac:dyDescent="0.3">
      <c r="A37" s="15"/>
      <c r="B37" s="15"/>
      <c r="C37" s="15"/>
      <c r="D37" s="15" t="s">
        <v>47</v>
      </c>
      <c r="E37" s="25">
        <f>E28+E32-E34</f>
        <v>182169.39000000004</v>
      </c>
      <c r="F37" s="25">
        <f t="shared" ref="F37:H37" si="4">F28+F32-F34</f>
        <v>31247.58</v>
      </c>
      <c r="G37" s="25">
        <f t="shared" si="4"/>
        <v>913</v>
      </c>
      <c r="H37" s="25">
        <f t="shared" si="4"/>
        <v>-181256.39000000004</v>
      </c>
      <c r="I37" s="18" t="s">
        <v>48</v>
      </c>
    </row>
    <row r="38" spans="1:9" ht="15.75" thickTop="1" x14ac:dyDescent="0.25">
      <c r="A38" s="1"/>
      <c r="B38" s="1"/>
      <c r="C38" s="1"/>
      <c r="D38" s="1"/>
      <c r="E38" s="20"/>
      <c r="F38" s="20"/>
      <c r="G38" s="20"/>
      <c r="H38" s="20"/>
    </row>
  </sheetData>
  <printOptions horizontalCentered="1"/>
  <pageMargins left="0" right="0" top="0.75" bottom="0.75" header="0.3" footer="0.3"/>
  <pageSetup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F24" sqref="F24"/>
    </sheetView>
  </sheetViews>
  <sheetFormatPr defaultRowHeight="15" x14ac:dyDescent="0.25"/>
  <cols>
    <col min="1" max="1" width="2.28515625" customWidth="1"/>
    <col min="2" max="2" width="2.7109375" customWidth="1"/>
    <col min="3" max="3" width="1.85546875" customWidth="1"/>
    <col min="4" max="5" width="3" customWidth="1"/>
    <col min="6" max="6" width="39.140625" customWidth="1"/>
    <col min="7" max="7" width="12.42578125" customWidth="1"/>
    <col min="9" max="9" width="2.7109375" customWidth="1"/>
    <col min="10" max="10" width="2.5703125" customWidth="1"/>
    <col min="11" max="11" width="4" customWidth="1"/>
    <col min="12" max="13" width="3.42578125" customWidth="1"/>
    <col min="14" max="14" width="40" customWidth="1"/>
    <col min="15" max="15" width="11.7109375" bestFit="1" customWidth="1"/>
    <col min="16" max="16" width="15.28515625" customWidth="1"/>
  </cols>
  <sheetData>
    <row r="1" spans="1:15" ht="18.75" x14ac:dyDescent="0.3">
      <c r="A1" s="14"/>
      <c r="B1" s="14"/>
      <c r="C1" s="14"/>
      <c r="D1" s="14"/>
      <c r="E1" s="14"/>
      <c r="F1" s="27" t="s">
        <v>49</v>
      </c>
      <c r="G1" s="14"/>
      <c r="N1" s="27" t="s">
        <v>49</v>
      </c>
    </row>
    <row r="2" spans="1:15" x14ac:dyDescent="0.25">
      <c r="A2" s="14"/>
      <c r="B2" s="14"/>
      <c r="C2" s="14"/>
      <c r="D2" s="14"/>
      <c r="E2" s="14"/>
      <c r="F2" s="28"/>
      <c r="G2" s="14"/>
    </row>
    <row r="3" spans="1:15" ht="19.5" thickBot="1" x14ac:dyDescent="0.35">
      <c r="A3" s="10"/>
      <c r="B3" s="10"/>
      <c r="C3" s="10"/>
      <c r="D3" s="10"/>
      <c r="E3" s="10"/>
      <c r="F3" s="29"/>
      <c r="G3" s="30" t="s">
        <v>50</v>
      </c>
      <c r="I3" s="10"/>
      <c r="J3" s="10"/>
      <c r="K3" s="10"/>
      <c r="L3" s="10"/>
      <c r="M3" s="10"/>
      <c r="N3" s="10"/>
      <c r="O3" s="30" t="s">
        <v>51</v>
      </c>
    </row>
    <row r="4" spans="1:15" ht="15.75" thickTop="1" x14ac:dyDescent="0.25">
      <c r="A4" s="1" t="s">
        <v>52</v>
      </c>
      <c r="B4" s="1"/>
      <c r="C4" s="1"/>
      <c r="D4" s="1"/>
      <c r="E4" s="1"/>
      <c r="F4" s="1"/>
      <c r="G4" s="31"/>
      <c r="I4" s="1" t="s">
        <v>52</v>
      </c>
      <c r="J4" s="1"/>
      <c r="K4" s="1"/>
      <c r="L4" s="1"/>
      <c r="M4" s="1"/>
      <c r="N4" s="1"/>
      <c r="O4" s="31"/>
    </row>
    <row r="5" spans="1:15" x14ac:dyDescent="0.25">
      <c r="A5" s="1"/>
      <c r="B5" s="1" t="s">
        <v>53</v>
      </c>
      <c r="C5" s="1"/>
      <c r="D5" s="1"/>
      <c r="E5" s="1"/>
      <c r="F5" s="1"/>
      <c r="G5" s="31"/>
      <c r="I5" s="1"/>
      <c r="J5" s="1" t="s">
        <v>53</v>
      </c>
      <c r="K5" s="1"/>
      <c r="L5" s="1"/>
      <c r="M5" s="1"/>
      <c r="N5" s="1"/>
      <c r="O5" s="20"/>
    </row>
    <row r="6" spans="1:15" x14ac:dyDescent="0.25">
      <c r="A6" s="1"/>
      <c r="B6" s="1"/>
      <c r="C6" s="1" t="s">
        <v>54</v>
      </c>
      <c r="D6" s="1"/>
      <c r="E6" s="1"/>
      <c r="F6" s="1"/>
      <c r="G6" s="20"/>
      <c r="I6" s="1"/>
      <c r="J6" s="1"/>
      <c r="K6" s="1" t="s">
        <v>54</v>
      </c>
      <c r="L6" s="1"/>
      <c r="M6" s="1"/>
      <c r="N6" s="1"/>
      <c r="O6" s="20"/>
    </row>
    <row r="7" spans="1:15" x14ac:dyDescent="0.25">
      <c r="A7" s="1"/>
      <c r="B7" s="1"/>
      <c r="C7" s="1"/>
      <c r="D7" s="1" t="s">
        <v>55</v>
      </c>
      <c r="E7" s="1"/>
      <c r="F7" s="1"/>
      <c r="G7" s="20">
        <v>226912.25</v>
      </c>
      <c r="I7" s="1"/>
      <c r="J7" s="1"/>
      <c r="K7" s="1"/>
      <c r="L7" s="1" t="s">
        <v>55</v>
      </c>
      <c r="M7" s="1"/>
      <c r="N7" s="1"/>
      <c r="O7" s="20">
        <v>294981.40999999997</v>
      </c>
    </row>
    <row r="8" spans="1:15" x14ac:dyDescent="0.25">
      <c r="A8" s="1"/>
      <c r="B8" s="1"/>
      <c r="C8" s="1"/>
      <c r="D8" s="1" t="s">
        <v>56</v>
      </c>
      <c r="E8" s="1"/>
      <c r="F8" s="1"/>
      <c r="G8" s="20">
        <v>100120.69</v>
      </c>
      <c r="I8" s="1"/>
      <c r="J8" s="1"/>
      <c r="K8" s="1"/>
      <c r="L8" s="1" t="s">
        <v>56</v>
      </c>
      <c r="M8" s="1"/>
      <c r="N8" s="1"/>
      <c r="O8" s="20">
        <v>100163.16</v>
      </c>
    </row>
    <row r="9" spans="1:15" x14ac:dyDescent="0.25">
      <c r="A9" s="1"/>
      <c r="B9" s="1"/>
      <c r="C9" s="1"/>
      <c r="D9" s="1" t="s">
        <v>57</v>
      </c>
      <c r="E9" s="1"/>
      <c r="F9" s="1"/>
      <c r="G9" s="20">
        <v>17927.7</v>
      </c>
      <c r="I9" s="1"/>
      <c r="J9" s="1"/>
      <c r="K9" s="1"/>
      <c r="L9" s="1" t="s">
        <v>57</v>
      </c>
      <c r="M9" s="1"/>
      <c r="N9" s="1"/>
      <c r="O9" s="20">
        <v>1190.5</v>
      </c>
    </row>
    <row r="10" spans="1:15" x14ac:dyDescent="0.25">
      <c r="A10" s="26"/>
      <c r="B10" s="26"/>
      <c r="C10" s="26"/>
      <c r="D10" s="1" t="s">
        <v>58</v>
      </c>
      <c r="E10" s="26"/>
      <c r="F10" s="26"/>
      <c r="G10" s="26"/>
      <c r="I10" s="1"/>
      <c r="J10" s="1"/>
      <c r="K10" s="1"/>
      <c r="L10" s="1" t="s">
        <v>59</v>
      </c>
      <c r="M10" s="1"/>
      <c r="N10" s="1"/>
      <c r="O10" s="20"/>
    </row>
    <row r="11" spans="1:15" ht="15.75" thickBot="1" x14ac:dyDescent="0.3">
      <c r="A11" s="26"/>
      <c r="B11" s="26"/>
      <c r="C11" s="26"/>
      <c r="D11" s="26"/>
      <c r="E11" s="26" t="s">
        <v>60</v>
      </c>
      <c r="F11" s="26"/>
      <c r="G11" s="20">
        <v>0</v>
      </c>
      <c r="I11" s="1"/>
      <c r="J11" s="1"/>
      <c r="K11" s="1"/>
      <c r="L11" s="1"/>
      <c r="M11" s="1" t="s">
        <v>61</v>
      </c>
      <c r="N11" s="1"/>
      <c r="O11" s="21">
        <v>4921.46</v>
      </c>
    </row>
    <row r="12" spans="1:15" x14ac:dyDescent="0.25">
      <c r="A12" s="26"/>
      <c r="B12" s="26"/>
      <c r="C12" s="26" t="s">
        <v>62</v>
      </c>
      <c r="D12" s="26"/>
      <c r="E12" s="26"/>
      <c r="F12" s="26"/>
      <c r="G12" s="20">
        <f>ROUND(SUM(G10:G11),5)</f>
        <v>0</v>
      </c>
      <c r="I12" s="1"/>
      <c r="J12" s="1"/>
      <c r="K12" s="1"/>
      <c r="L12" s="1" t="s">
        <v>63</v>
      </c>
      <c r="M12" s="1"/>
      <c r="N12" s="1"/>
      <c r="O12" s="20">
        <f>ROUND(SUM(O10:O11),5)</f>
        <v>4921.46</v>
      </c>
    </row>
    <row r="13" spans="1:15" x14ac:dyDescent="0.25">
      <c r="A13" s="1"/>
      <c r="B13" s="1"/>
      <c r="C13" s="1"/>
      <c r="D13" s="1" t="s">
        <v>64</v>
      </c>
      <c r="E13" s="1"/>
      <c r="F13" s="1"/>
      <c r="G13" s="20">
        <v>1099.9100000000001</v>
      </c>
      <c r="I13" s="1"/>
      <c r="J13" s="1"/>
      <c r="K13" s="1"/>
      <c r="L13" s="1" t="s">
        <v>64</v>
      </c>
      <c r="M13" s="1"/>
      <c r="N13" s="1"/>
      <c r="O13" s="20">
        <v>4781.96</v>
      </c>
    </row>
    <row r="14" spans="1:15" ht="15.75" thickBot="1" x14ac:dyDescent="0.3">
      <c r="A14" s="1"/>
      <c r="B14" s="1"/>
      <c r="C14" s="1"/>
      <c r="D14" s="1" t="s">
        <v>65</v>
      </c>
      <c r="E14" s="1"/>
      <c r="F14" s="1"/>
      <c r="G14" s="23">
        <v>47</v>
      </c>
      <c r="I14" s="1"/>
      <c r="J14" s="1"/>
      <c r="K14" s="1"/>
      <c r="L14" s="1" t="s">
        <v>65</v>
      </c>
      <c r="M14" s="1"/>
      <c r="N14" s="1"/>
      <c r="O14" s="21">
        <v>197</v>
      </c>
    </row>
    <row r="15" spans="1:15" ht="15.75" thickBot="1" x14ac:dyDescent="0.3">
      <c r="A15" s="1"/>
      <c r="B15" s="1"/>
      <c r="C15" s="1" t="s">
        <v>66</v>
      </c>
      <c r="D15" s="1"/>
      <c r="E15" s="1"/>
      <c r="F15" s="1"/>
      <c r="G15" s="32">
        <f>ROUND(SUM(G6:G14),5)</f>
        <v>346107.55</v>
      </c>
      <c r="I15" s="1"/>
      <c r="K15" s="1" t="s">
        <v>66</v>
      </c>
      <c r="L15" s="1"/>
      <c r="M15" s="1"/>
      <c r="N15" s="1"/>
      <c r="O15" s="20">
        <f>ROUND(SUM(O6:O9)+SUM(O12:O14),5)</f>
        <v>406235.49</v>
      </c>
    </row>
    <row r="16" spans="1:15" x14ac:dyDescent="0.25">
      <c r="A16" s="1"/>
      <c r="B16" s="1" t="s">
        <v>67</v>
      </c>
      <c r="C16" s="1"/>
      <c r="D16" s="1"/>
      <c r="E16" s="1"/>
      <c r="F16" s="1"/>
      <c r="I16" s="1"/>
      <c r="J16" s="1"/>
      <c r="K16" s="1" t="s">
        <v>67</v>
      </c>
      <c r="L16" s="1"/>
      <c r="M16" s="1"/>
      <c r="N16" s="1"/>
      <c r="O16" s="20"/>
    </row>
    <row r="17" spans="1:16" ht="15.75" thickBot="1" x14ac:dyDescent="0.3">
      <c r="A17" s="1"/>
      <c r="B17" s="1"/>
      <c r="C17" s="1" t="s">
        <v>68</v>
      </c>
      <c r="D17" s="1"/>
      <c r="E17" s="1"/>
      <c r="F17" s="1"/>
      <c r="G17" s="33">
        <v>0</v>
      </c>
      <c r="I17" s="1"/>
      <c r="J17" s="1"/>
      <c r="K17" s="1"/>
      <c r="L17" s="1" t="s">
        <v>68</v>
      </c>
      <c r="M17" s="1"/>
      <c r="N17" s="1"/>
      <c r="O17" s="23">
        <v>1306</v>
      </c>
    </row>
    <row r="18" spans="1:16" ht="15.75" thickBot="1" x14ac:dyDescent="0.3">
      <c r="C18" s="1" t="s">
        <v>69</v>
      </c>
      <c r="D18" s="1"/>
      <c r="E18" s="1"/>
      <c r="F18" s="1"/>
      <c r="G18" s="32">
        <f>ROUND(SUM(G16:G17),5)</f>
        <v>0</v>
      </c>
      <c r="I18" s="1"/>
      <c r="J18" s="1"/>
      <c r="K18" s="1" t="s">
        <v>69</v>
      </c>
      <c r="L18" s="1"/>
      <c r="M18" s="1"/>
      <c r="N18" s="1"/>
      <c r="O18" s="32">
        <f>ROUND(SUM(O16:O17),5)</f>
        <v>1306</v>
      </c>
    </row>
    <row r="19" spans="1:16" x14ac:dyDescent="0.25">
      <c r="B19" s="1" t="s">
        <v>70</v>
      </c>
      <c r="G19" s="20">
        <f>ROUND(G5+G15,5)</f>
        <v>346107.55</v>
      </c>
      <c r="I19" s="1"/>
      <c r="J19" s="1" t="s">
        <v>70</v>
      </c>
      <c r="K19" s="1"/>
      <c r="L19" s="1"/>
      <c r="M19" s="1"/>
      <c r="N19" s="1"/>
      <c r="O19" s="20">
        <f>ROUND(O5+O15+O18,5)</f>
        <v>407541.49</v>
      </c>
    </row>
    <row r="20" spans="1:16" x14ac:dyDescent="0.25">
      <c r="A20" s="1"/>
      <c r="B20" s="1" t="s">
        <v>71</v>
      </c>
      <c r="C20" s="1"/>
      <c r="D20" s="1"/>
      <c r="E20" s="1"/>
      <c r="F20" s="1"/>
      <c r="G20" s="20"/>
      <c r="I20" s="1"/>
      <c r="J20" s="1" t="s">
        <v>71</v>
      </c>
      <c r="K20" s="1"/>
      <c r="L20" s="1"/>
      <c r="M20" s="1"/>
      <c r="N20" s="1"/>
      <c r="O20" s="20"/>
    </row>
    <row r="21" spans="1:16" x14ac:dyDescent="0.25">
      <c r="A21" s="1"/>
      <c r="B21" s="1"/>
      <c r="C21" s="1" t="s">
        <v>72</v>
      </c>
      <c r="D21" s="1"/>
      <c r="E21" s="1"/>
      <c r="F21" s="1"/>
      <c r="G21" s="20">
        <v>1000000</v>
      </c>
      <c r="I21" s="1"/>
      <c r="J21" s="1"/>
      <c r="K21" s="1" t="s">
        <v>72</v>
      </c>
      <c r="L21" s="1"/>
      <c r="M21" s="1"/>
      <c r="N21" s="1"/>
      <c r="O21" s="20">
        <v>1000000</v>
      </c>
    </row>
    <row r="22" spans="1:16" x14ac:dyDescent="0.25">
      <c r="A22" s="1"/>
      <c r="B22" s="1"/>
      <c r="C22" s="1" t="s">
        <v>73</v>
      </c>
      <c r="D22" s="1"/>
      <c r="E22" s="1"/>
      <c r="F22" s="1"/>
      <c r="G22" s="20">
        <v>116900</v>
      </c>
      <c r="I22" s="1"/>
      <c r="J22" s="1"/>
      <c r="K22" s="1" t="s">
        <v>73</v>
      </c>
      <c r="L22" s="1"/>
      <c r="M22" s="1"/>
      <c r="N22" s="1"/>
      <c r="O22" s="20">
        <v>116900</v>
      </c>
    </row>
    <row r="23" spans="1:16" x14ac:dyDescent="0.25">
      <c r="A23" s="1"/>
      <c r="B23" s="1"/>
      <c r="C23" s="1" t="s">
        <v>74</v>
      </c>
      <c r="D23" s="1"/>
      <c r="E23" s="1"/>
      <c r="F23" s="1"/>
      <c r="G23" s="20">
        <v>1000000</v>
      </c>
      <c r="I23" s="1"/>
      <c r="J23" s="1"/>
      <c r="K23" s="1" t="s">
        <v>74</v>
      </c>
      <c r="L23" s="1"/>
      <c r="M23" s="1"/>
      <c r="N23" s="1"/>
      <c r="O23" s="20">
        <v>1000000</v>
      </c>
    </row>
    <row r="24" spans="1:16" x14ac:dyDescent="0.25">
      <c r="A24" s="1"/>
      <c r="B24" s="1"/>
      <c r="C24" s="1" t="s">
        <v>75</v>
      </c>
      <c r="D24" s="1"/>
      <c r="E24" s="1"/>
      <c r="F24" s="1"/>
      <c r="G24" s="20">
        <v>900000</v>
      </c>
      <c r="I24" s="1"/>
      <c r="J24" s="1"/>
      <c r="K24" s="1" t="s">
        <v>75</v>
      </c>
      <c r="L24" s="1"/>
      <c r="M24" s="1"/>
      <c r="N24" s="1"/>
      <c r="O24" s="20">
        <v>900000</v>
      </c>
    </row>
    <row r="25" spans="1:16" x14ac:dyDescent="0.25">
      <c r="A25" s="1"/>
      <c r="B25" s="1"/>
      <c r="C25" s="1" t="s">
        <v>76</v>
      </c>
      <c r="D25" s="1"/>
      <c r="E25" s="1"/>
      <c r="F25" s="1"/>
      <c r="G25" s="20">
        <v>181698.05</v>
      </c>
      <c r="I25" s="1"/>
      <c r="J25" s="1"/>
      <c r="K25" s="1" t="s">
        <v>76</v>
      </c>
      <c r="L25" s="1"/>
      <c r="M25" s="1"/>
      <c r="N25" s="1"/>
      <c r="O25" s="20">
        <v>181698.05</v>
      </c>
    </row>
    <row r="26" spans="1:16" x14ac:dyDescent="0.25">
      <c r="A26" s="1"/>
      <c r="B26" s="1"/>
      <c r="C26" s="1" t="s">
        <v>77</v>
      </c>
      <c r="D26" s="1"/>
      <c r="E26" s="1"/>
      <c r="F26" s="1"/>
      <c r="G26" s="20">
        <v>106880</v>
      </c>
      <c r="I26" s="1"/>
      <c r="J26" s="1"/>
      <c r="K26" s="1" t="s">
        <v>77</v>
      </c>
      <c r="L26" s="1"/>
      <c r="M26" s="1"/>
      <c r="N26" s="1"/>
      <c r="O26" s="20">
        <v>106880</v>
      </c>
    </row>
    <row r="27" spans="1:16" ht="15.75" thickBot="1" x14ac:dyDescent="0.3">
      <c r="A27" s="1"/>
      <c r="B27" s="1"/>
      <c r="C27" s="1" t="s">
        <v>78</v>
      </c>
      <c r="D27" s="1"/>
      <c r="E27" s="1"/>
      <c r="F27" s="1"/>
      <c r="G27" s="21">
        <v>-298491.59000000003</v>
      </c>
      <c r="I27" s="1"/>
      <c r="J27" s="1"/>
      <c r="K27" s="1" t="s">
        <v>78</v>
      </c>
      <c r="L27" s="1"/>
      <c r="M27" s="1"/>
      <c r="N27" s="1"/>
      <c r="O27" s="21">
        <v>-298491.59000000003</v>
      </c>
    </row>
    <row r="28" spans="1:16" x14ac:dyDescent="0.25">
      <c r="A28" s="1"/>
      <c r="B28" s="1" t="s">
        <v>79</v>
      </c>
      <c r="C28" s="1"/>
      <c r="D28" s="1"/>
      <c r="E28" s="1"/>
      <c r="F28" s="1"/>
      <c r="G28" s="20">
        <f>ROUND(SUM(G20:G27),5)</f>
        <v>3006986.46</v>
      </c>
      <c r="I28" s="1"/>
      <c r="J28" s="1" t="s">
        <v>79</v>
      </c>
      <c r="K28" s="1"/>
      <c r="L28" s="1"/>
      <c r="M28" s="1"/>
      <c r="N28" s="1"/>
      <c r="O28" s="20">
        <f>ROUND(SUM(O20:O27),5)</f>
        <v>3006986.46</v>
      </c>
    </row>
    <row r="29" spans="1:16" x14ac:dyDescent="0.25">
      <c r="A29" s="1"/>
      <c r="B29" s="1" t="s">
        <v>80</v>
      </c>
      <c r="C29" s="1"/>
      <c r="D29" s="1"/>
      <c r="E29" s="1"/>
      <c r="F29" s="1"/>
      <c r="G29" s="20"/>
      <c r="I29" s="1"/>
      <c r="J29" s="1" t="s">
        <v>80</v>
      </c>
      <c r="K29" s="1"/>
      <c r="L29" s="1"/>
      <c r="M29" s="1"/>
      <c r="N29" s="1"/>
      <c r="O29" s="20"/>
    </row>
    <row r="30" spans="1:16" ht="30" x14ac:dyDescent="0.25">
      <c r="A30" s="1"/>
      <c r="B30" s="1"/>
      <c r="C30" s="1" t="s">
        <v>81</v>
      </c>
      <c r="D30" s="1"/>
      <c r="E30" s="1"/>
      <c r="F30" s="1"/>
      <c r="G30" s="20"/>
      <c r="I30" s="1"/>
      <c r="J30" s="1"/>
      <c r="K30" s="1" t="s">
        <v>81</v>
      </c>
      <c r="L30" s="1"/>
      <c r="M30" s="1"/>
      <c r="N30" s="1"/>
      <c r="O30" s="20"/>
      <c r="P30" s="22" t="s">
        <v>82</v>
      </c>
    </row>
    <row r="31" spans="1:16" x14ac:dyDescent="0.25">
      <c r="A31" s="1"/>
      <c r="B31" s="1"/>
      <c r="C31" s="1"/>
      <c r="D31" s="1" t="s">
        <v>83</v>
      </c>
      <c r="E31" s="1"/>
      <c r="F31" s="1"/>
      <c r="G31" s="20">
        <v>661089.74</v>
      </c>
      <c r="I31" s="1"/>
      <c r="J31" s="1"/>
      <c r="K31" s="1"/>
      <c r="L31" s="1" t="s">
        <v>83</v>
      </c>
      <c r="M31" s="1"/>
      <c r="N31" s="1"/>
      <c r="O31" s="20">
        <v>617840.11</v>
      </c>
    </row>
    <row r="32" spans="1:16" x14ac:dyDescent="0.25">
      <c r="A32" s="1"/>
      <c r="B32" s="1"/>
      <c r="C32" s="1"/>
      <c r="D32" s="1" t="s">
        <v>84</v>
      </c>
      <c r="E32" s="1"/>
      <c r="F32" s="1"/>
      <c r="G32" s="20">
        <v>196804.91</v>
      </c>
      <c r="I32" s="1"/>
      <c r="J32" s="1"/>
      <c r="K32" s="1"/>
      <c r="L32" s="1" t="s">
        <v>84</v>
      </c>
      <c r="M32" s="1"/>
      <c r="N32" s="1"/>
      <c r="O32" s="20">
        <v>404923</v>
      </c>
    </row>
    <row r="33" spans="1:15" x14ac:dyDescent="0.25">
      <c r="A33" s="1"/>
      <c r="B33" s="1"/>
      <c r="C33" s="1"/>
      <c r="D33" s="1" t="s">
        <v>85</v>
      </c>
      <c r="E33" s="1"/>
      <c r="F33" s="1"/>
      <c r="G33" s="20">
        <v>199267.48</v>
      </c>
      <c r="I33" s="1"/>
      <c r="J33" s="1"/>
      <c r="K33" s="1"/>
      <c r="L33" s="1" t="s">
        <v>85</v>
      </c>
      <c r="M33" s="1"/>
      <c r="N33" s="1"/>
      <c r="O33" s="20">
        <v>194262.45</v>
      </c>
    </row>
    <row r="34" spans="1:15" x14ac:dyDescent="0.25">
      <c r="A34" s="1"/>
      <c r="B34" s="1"/>
      <c r="C34" s="1"/>
      <c r="D34" s="1" t="s">
        <v>86</v>
      </c>
      <c r="E34" s="1"/>
      <c r="F34" s="1"/>
      <c r="G34" s="20">
        <v>39143.870000000003</v>
      </c>
      <c r="I34" s="1"/>
      <c r="J34" s="1"/>
      <c r="K34" s="1"/>
      <c r="L34" s="1" t="s">
        <v>86</v>
      </c>
      <c r="M34" s="1"/>
      <c r="N34" s="1"/>
      <c r="O34" s="20">
        <v>37376.5</v>
      </c>
    </row>
    <row r="35" spans="1:15" x14ac:dyDescent="0.25">
      <c r="A35" s="1"/>
      <c r="B35" s="1"/>
      <c r="C35" s="1"/>
      <c r="D35" s="1" t="s">
        <v>87</v>
      </c>
      <c r="E35" s="1"/>
      <c r="F35" s="1"/>
      <c r="G35" s="20">
        <v>3733.02</v>
      </c>
      <c r="I35" s="1"/>
      <c r="J35" s="1"/>
      <c r="K35" s="1"/>
      <c r="L35" s="1" t="s">
        <v>87</v>
      </c>
      <c r="M35" s="1"/>
      <c r="N35" s="1"/>
      <c r="O35" s="20">
        <v>3564.45</v>
      </c>
    </row>
    <row r="36" spans="1:15" x14ac:dyDescent="0.25">
      <c r="A36" s="1"/>
      <c r="B36" s="1"/>
      <c r="C36" s="1"/>
      <c r="D36" s="1" t="s">
        <v>88</v>
      </c>
      <c r="E36" s="1"/>
      <c r="F36" s="1"/>
      <c r="G36" s="20">
        <v>3733.02</v>
      </c>
      <c r="I36" s="1"/>
      <c r="J36" s="1"/>
      <c r="K36" s="1"/>
      <c r="L36" s="1" t="s">
        <v>88</v>
      </c>
      <c r="M36" s="1"/>
      <c r="N36" s="1"/>
      <c r="O36" s="20">
        <v>3564.45</v>
      </c>
    </row>
    <row r="37" spans="1:15" x14ac:dyDescent="0.25">
      <c r="A37" s="1"/>
      <c r="B37" s="1"/>
      <c r="C37" s="1"/>
      <c r="D37" s="1" t="s">
        <v>89</v>
      </c>
      <c r="E37" s="1"/>
      <c r="F37" s="1"/>
      <c r="G37" s="20">
        <v>76735.070000000007</v>
      </c>
      <c r="I37" s="1"/>
      <c r="J37" s="1"/>
      <c r="K37" s="1"/>
      <c r="L37" s="1" t="s">
        <v>89</v>
      </c>
      <c r="M37" s="1"/>
      <c r="N37" s="1"/>
      <c r="O37" s="20">
        <v>73270.399999999994</v>
      </c>
    </row>
    <row r="38" spans="1:15" ht="15.75" thickBot="1" x14ac:dyDescent="0.3">
      <c r="A38" s="1"/>
      <c r="B38" s="1"/>
      <c r="C38" s="1"/>
      <c r="D38" s="1" t="s">
        <v>90</v>
      </c>
      <c r="E38" s="1"/>
      <c r="F38" s="1"/>
      <c r="G38" s="21">
        <v>1462838.76</v>
      </c>
      <c r="I38" s="1"/>
      <c r="J38" s="1"/>
      <c r="K38" s="1"/>
      <c r="L38" s="1" t="s">
        <v>90</v>
      </c>
      <c r="M38" s="1"/>
      <c r="N38" s="1"/>
      <c r="O38" s="21">
        <v>1389312.86</v>
      </c>
    </row>
    <row r="39" spans="1:15" x14ac:dyDescent="0.25">
      <c r="A39" s="1"/>
      <c r="B39" s="1"/>
      <c r="C39" s="1" t="s">
        <v>91</v>
      </c>
      <c r="D39" s="1"/>
      <c r="E39" s="1"/>
      <c r="F39" s="1"/>
      <c r="G39" s="20">
        <f>ROUND(SUM(G30:G38),5)</f>
        <v>2643345.87</v>
      </c>
      <c r="I39" s="1"/>
      <c r="K39" s="1" t="s">
        <v>91</v>
      </c>
      <c r="L39" s="1"/>
      <c r="M39" s="1"/>
      <c r="N39" s="1"/>
      <c r="O39" s="20">
        <f>ROUND(SUM(O30:O38),5)</f>
        <v>2724114.22</v>
      </c>
    </row>
    <row r="40" spans="1:15" x14ac:dyDescent="0.25">
      <c r="A40" s="1"/>
      <c r="B40" s="1"/>
      <c r="C40" s="1" t="s">
        <v>92</v>
      </c>
      <c r="D40" s="1"/>
      <c r="E40" s="1"/>
      <c r="F40" s="1"/>
      <c r="G40" s="20">
        <v>1000</v>
      </c>
      <c r="I40" s="1"/>
      <c r="J40" s="1"/>
      <c r="K40" s="1" t="s">
        <v>92</v>
      </c>
      <c r="L40" s="1"/>
      <c r="M40" s="1"/>
      <c r="N40" s="1"/>
      <c r="O40" s="23">
        <v>1000</v>
      </c>
    </row>
    <row r="41" spans="1:15" ht="15.75" thickBot="1" x14ac:dyDescent="0.3">
      <c r="A41" s="1"/>
      <c r="B41" s="1"/>
      <c r="C41" s="1" t="s">
        <v>93</v>
      </c>
      <c r="D41" s="1"/>
      <c r="E41" s="1"/>
      <c r="F41" s="1"/>
      <c r="G41" s="23">
        <v>2248</v>
      </c>
      <c r="J41" s="1"/>
      <c r="K41" s="1" t="s">
        <v>93</v>
      </c>
      <c r="O41" s="34">
        <v>0</v>
      </c>
    </row>
    <row r="42" spans="1:15" ht="15.75" thickBot="1" x14ac:dyDescent="0.3">
      <c r="A42" s="1"/>
      <c r="B42" s="1" t="s">
        <v>94</v>
      </c>
      <c r="C42" s="1"/>
      <c r="D42" s="1"/>
      <c r="E42" s="1"/>
      <c r="F42" s="1"/>
      <c r="G42" s="35">
        <f>ROUND(G29+SUM(G39:G41),5)</f>
        <v>2646593.87</v>
      </c>
      <c r="J42" s="1" t="s">
        <v>94</v>
      </c>
      <c r="K42" s="1"/>
      <c r="L42" s="1"/>
      <c r="M42" s="1"/>
      <c r="N42" s="1"/>
      <c r="O42" s="35">
        <f>ROUND(O29+SUM(O39:O40),5)</f>
        <v>2725114.22</v>
      </c>
    </row>
    <row r="43" spans="1:15" ht="15.75" thickBot="1" x14ac:dyDescent="0.3">
      <c r="A43" s="1" t="s">
        <v>95</v>
      </c>
      <c r="B43" s="1"/>
      <c r="C43" s="1"/>
      <c r="D43" s="1"/>
      <c r="E43" s="1"/>
      <c r="F43" s="1"/>
      <c r="G43" s="36">
        <f>ROUND(G4+G19+G28+G42,5)</f>
        <v>5999687.8799999999</v>
      </c>
      <c r="I43" s="1" t="s">
        <v>95</v>
      </c>
      <c r="J43" s="1"/>
      <c r="K43" s="1"/>
      <c r="L43" s="1"/>
      <c r="M43" s="1"/>
      <c r="N43" s="1"/>
      <c r="O43" s="36">
        <f>ROUND(O4+O19+O28+O42,5)</f>
        <v>6139642.1699999999</v>
      </c>
    </row>
    <row r="44" spans="1:15" ht="15.75" thickTop="1" x14ac:dyDescent="0.25">
      <c r="A44" s="1" t="s">
        <v>96</v>
      </c>
      <c r="B44" s="1"/>
      <c r="C44" s="1"/>
      <c r="D44" s="1"/>
      <c r="E44" s="1"/>
      <c r="F44" s="1"/>
      <c r="G44" s="20"/>
      <c r="I44" s="1" t="s">
        <v>96</v>
      </c>
      <c r="J44" s="1"/>
      <c r="K44" s="1"/>
      <c r="L44" s="1"/>
      <c r="M44" s="1"/>
      <c r="N44" s="1"/>
      <c r="O44" s="20"/>
    </row>
    <row r="45" spans="1:15" x14ac:dyDescent="0.25">
      <c r="A45" s="1"/>
      <c r="B45" s="1" t="s">
        <v>97</v>
      </c>
      <c r="C45" s="1"/>
      <c r="D45" s="1"/>
      <c r="E45" s="1"/>
      <c r="F45" s="1"/>
      <c r="G45" s="20"/>
      <c r="I45" s="1"/>
      <c r="J45" s="1" t="s">
        <v>97</v>
      </c>
      <c r="K45" s="1"/>
      <c r="L45" s="1"/>
      <c r="M45" s="1"/>
      <c r="N45" s="1"/>
      <c r="O45" s="20"/>
    </row>
    <row r="46" spans="1:15" x14ac:dyDescent="0.25">
      <c r="A46" s="1"/>
      <c r="B46" s="1"/>
      <c r="C46" s="1" t="s">
        <v>98</v>
      </c>
      <c r="D46" s="1"/>
      <c r="E46" s="1"/>
      <c r="F46" s="1"/>
      <c r="G46" s="20"/>
      <c r="I46" s="1"/>
      <c r="K46" s="1" t="s">
        <v>98</v>
      </c>
      <c r="L46" s="1"/>
      <c r="M46" s="1"/>
      <c r="N46" s="1"/>
      <c r="O46" s="20"/>
    </row>
    <row r="47" spans="1:15" x14ac:dyDescent="0.25">
      <c r="A47" s="1"/>
      <c r="B47" s="1"/>
      <c r="C47" s="1"/>
      <c r="D47" s="1" t="s">
        <v>99</v>
      </c>
      <c r="E47" s="1"/>
      <c r="F47" s="1"/>
      <c r="G47" s="20"/>
      <c r="I47" s="1"/>
      <c r="J47" s="1"/>
      <c r="K47" s="1"/>
      <c r="L47" s="1" t="s">
        <v>99</v>
      </c>
      <c r="M47" s="1"/>
      <c r="N47" s="1"/>
      <c r="O47" s="20"/>
    </row>
    <row r="48" spans="1:15" x14ac:dyDescent="0.25">
      <c r="A48" s="1"/>
      <c r="B48" s="1"/>
      <c r="C48" s="1"/>
      <c r="D48" s="1"/>
      <c r="E48" s="1" t="s">
        <v>100</v>
      </c>
      <c r="F48" s="1"/>
      <c r="G48" s="20">
        <v>2870.34</v>
      </c>
      <c r="I48" s="1"/>
      <c r="J48" s="1"/>
      <c r="K48" s="1"/>
      <c r="L48" s="1"/>
      <c r="M48" s="1" t="s">
        <v>100</v>
      </c>
      <c r="N48" s="1"/>
      <c r="O48" s="20">
        <v>2027.98</v>
      </c>
    </row>
    <row r="49" spans="1:15" x14ac:dyDescent="0.25">
      <c r="A49" s="1"/>
      <c r="B49" s="1"/>
      <c r="C49" s="1"/>
      <c r="D49" s="1"/>
      <c r="E49" s="1" t="s">
        <v>101</v>
      </c>
      <c r="F49" s="1"/>
      <c r="G49" s="20"/>
      <c r="I49" s="1"/>
      <c r="J49" s="1"/>
      <c r="K49" s="1"/>
      <c r="L49" s="1"/>
      <c r="M49" s="1" t="s">
        <v>101</v>
      </c>
      <c r="N49" s="1"/>
      <c r="O49" s="20"/>
    </row>
    <row r="50" spans="1:15" ht="15.75" thickBot="1" x14ac:dyDescent="0.3">
      <c r="A50" s="1"/>
      <c r="B50" s="1"/>
      <c r="C50" s="1"/>
      <c r="D50" s="1"/>
      <c r="E50" s="1"/>
      <c r="F50" s="1" t="s">
        <v>102</v>
      </c>
      <c r="G50" s="21">
        <v>25</v>
      </c>
      <c r="I50" s="1"/>
      <c r="J50" s="1"/>
      <c r="K50" s="1"/>
      <c r="L50" s="1"/>
      <c r="M50" s="1"/>
      <c r="N50" s="1" t="s">
        <v>102</v>
      </c>
      <c r="O50" s="21">
        <v>25</v>
      </c>
    </row>
    <row r="51" spans="1:15" x14ac:dyDescent="0.25">
      <c r="A51" s="1"/>
      <c r="B51" s="1"/>
      <c r="C51" s="1"/>
      <c r="D51" s="1"/>
      <c r="E51" s="1" t="s">
        <v>103</v>
      </c>
      <c r="F51" s="1"/>
      <c r="G51" s="20">
        <f>ROUND(SUM(G49:G50),5)</f>
        <v>25</v>
      </c>
      <c r="I51" s="1"/>
      <c r="J51" s="1"/>
      <c r="K51" s="1"/>
      <c r="L51" s="1"/>
      <c r="M51" s="1" t="s">
        <v>103</v>
      </c>
      <c r="N51" s="1"/>
      <c r="O51" s="20">
        <f>ROUND(SUM(O49:O50),5)</f>
        <v>25</v>
      </c>
    </row>
    <row r="52" spans="1:15" x14ac:dyDescent="0.25">
      <c r="A52" s="1"/>
      <c r="B52" s="1"/>
      <c r="C52" s="1"/>
      <c r="D52" s="1"/>
      <c r="E52" s="1" t="s">
        <v>104</v>
      </c>
      <c r="F52" s="1"/>
      <c r="G52" s="20">
        <v>145010</v>
      </c>
      <c r="I52" s="1"/>
      <c r="J52" s="1"/>
      <c r="K52" s="1"/>
      <c r="L52" s="1"/>
      <c r="M52" s="1" t="s">
        <v>104</v>
      </c>
      <c r="N52" s="1"/>
      <c r="O52" s="20">
        <v>20000</v>
      </c>
    </row>
    <row r="53" spans="1:15" ht="15.75" thickBot="1" x14ac:dyDescent="0.3">
      <c r="A53" s="1"/>
      <c r="B53" s="1"/>
      <c r="C53" s="1"/>
      <c r="D53" s="1"/>
      <c r="E53" s="1" t="s">
        <v>105</v>
      </c>
      <c r="F53" s="1"/>
      <c r="G53" s="23">
        <v>3063</v>
      </c>
      <c r="I53" s="1"/>
      <c r="J53" s="1"/>
      <c r="K53" s="1"/>
      <c r="L53" s="1"/>
      <c r="M53" s="1" t="s">
        <v>105</v>
      </c>
      <c r="N53" s="1"/>
      <c r="O53" s="23">
        <v>1723</v>
      </c>
    </row>
    <row r="54" spans="1:15" ht="15.75" thickBot="1" x14ac:dyDescent="0.3">
      <c r="A54" s="1"/>
      <c r="B54" s="1"/>
      <c r="C54" s="1"/>
      <c r="D54" s="1" t="s">
        <v>106</v>
      </c>
      <c r="E54" s="1"/>
      <c r="F54" s="1"/>
      <c r="G54" s="35">
        <f>ROUND(SUM(G47:G48)+SUM(G51:G53),5)</f>
        <v>150968.34</v>
      </c>
      <c r="I54" s="1"/>
      <c r="J54" s="1"/>
      <c r="K54" s="1"/>
      <c r="L54" s="1" t="s">
        <v>106</v>
      </c>
      <c r="M54" s="1"/>
      <c r="N54" s="1"/>
      <c r="O54" s="35">
        <f>ROUND(SUM(O47:O48)+SUM(O51:O53),5)</f>
        <v>23775.98</v>
      </c>
    </row>
    <row r="55" spans="1:15" ht="15.75" thickBot="1" x14ac:dyDescent="0.3">
      <c r="A55" s="1"/>
      <c r="B55" s="1"/>
      <c r="C55" s="1" t="s">
        <v>107</v>
      </c>
      <c r="D55" s="1"/>
      <c r="E55" s="1"/>
      <c r="F55" s="1"/>
      <c r="G55" s="32">
        <f>ROUND(G46+G54,5)</f>
        <v>150968.34</v>
      </c>
      <c r="I55" s="1"/>
      <c r="J55" s="1"/>
      <c r="K55" s="1" t="s">
        <v>107</v>
      </c>
      <c r="L55" s="1"/>
      <c r="M55" s="1"/>
      <c r="N55" s="1"/>
      <c r="O55" s="32">
        <f>ROUND(O46+O54,5)</f>
        <v>23775.98</v>
      </c>
    </row>
    <row r="56" spans="1:15" x14ac:dyDescent="0.25">
      <c r="A56" s="1"/>
      <c r="B56" s="1" t="s">
        <v>108</v>
      </c>
      <c r="C56" s="1"/>
      <c r="D56" s="1"/>
      <c r="E56" s="1"/>
      <c r="F56" s="1"/>
      <c r="G56" s="20">
        <f>ROUND(G45+G55,5)</f>
        <v>150968.34</v>
      </c>
      <c r="I56" s="1"/>
      <c r="J56" s="1" t="s">
        <v>108</v>
      </c>
      <c r="K56" s="1"/>
      <c r="L56" s="1"/>
      <c r="M56" s="1"/>
      <c r="N56" s="1"/>
      <c r="O56" s="20">
        <f>ROUND(O45+O55,5)</f>
        <v>23775.98</v>
      </c>
    </row>
    <row r="57" spans="1:15" x14ac:dyDescent="0.25">
      <c r="A57" s="1"/>
      <c r="B57" s="1" t="s">
        <v>109</v>
      </c>
      <c r="C57" s="1"/>
      <c r="D57" s="1"/>
      <c r="E57" s="1"/>
      <c r="F57" s="1"/>
      <c r="G57" s="20"/>
      <c r="I57" s="1"/>
      <c r="J57" s="1" t="s">
        <v>109</v>
      </c>
      <c r="K57" s="1"/>
      <c r="L57" s="1"/>
      <c r="M57" s="1"/>
      <c r="N57" s="1"/>
      <c r="O57" s="20"/>
    </row>
    <row r="58" spans="1:15" x14ac:dyDescent="0.25">
      <c r="A58" s="1"/>
      <c r="B58" s="1"/>
      <c r="C58" s="1" t="s">
        <v>110</v>
      </c>
      <c r="D58" s="1"/>
      <c r="E58" s="1"/>
      <c r="F58" s="1"/>
      <c r="G58" s="20"/>
      <c r="I58" s="1"/>
      <c r="J58" s="1"/>
      <c r="K58" s="1" t="s">
        <v>110</v>
      </c>
      <c r="L58" s="1"/>
      <c r="M58" s="1"/>
      <c r="N58" s="1"/>
      <c r="O58" s="20"/>
    </row>
    <row r="59" spans="1:15" x14ac:dyDescent="0.25">
      <c r="A59" s="1"/>
      <c r="B59" s="1"/>
      <c r="C59" s="1"/>
      <c r="D59" s="1" t="s">
        <v>111</v>
      </c>
      <c r="E59" s="1"/>
      <c r="F59" s="1"/>
      <c r="G59" s="20">
        <v>3000000</v>
      </c>
      <c r="I59" s="26"/>
      <c r="J59" s="1"/>
      <c r="K59" s="1"/>
      <c r="L59" s="1" t="s">
        <v>111</v>
      </c>
      <c r="M59" s="1"/>
      <c r="N59" s="1"/>
      <c r="O59" s="20">
        <v>3000000</v>
      </c>
    </row>
    <row r="60" spans="1:15" ht="15.75" thickBot="1" x14ac:dyDescent="0.3">
      <c r="A60" s="1"/>
      <c r="B60" s="1"/>
      <c r="C60" s="1"/>
      <c r="D60" s="1" t="s">
        <v>112</v>
      </c>
      <c r="E60" s="1"/>
      <c r="F60" s="1"/>
      <c r="G60" s="21">
        <v>6986.41</v>
      </c>
      <c r="I60" s="1"/>
      <c r="J60" s="1"/>
      <c r="K60" s="1"/>
      <c r="L60" s="1" t="s">
        <v>112</v>
      </c>
      <c r="M60" s="1"/>
      <c r="N60" s="1"/>
      <c r="O60" s="21">
        <v>6986.41</v>
      </c>
    </row>
    <row r="61" spans="1:15" x14ac:dyDescent="0.25">
      <c r="A61" s="1"/>
      <c r="B61" s="1"/>
      <c r="C61" s="1" t="s">
        <v>113</v>
      </c>
      <c r="D61" s="1"/>
      <c r="E61" s="1"/>
      <c r="F61" s="1"/>
      <c r="G61" s="20">
        <f>ROUND(SUM(G58:G60),5)</f>
        <v>3006986.41</v>
      </c>
      <c r="I61" s="1"/>
      <c r="J61" s="1"/>
      <c r="K61" s="1" t="s">
        <v>113</v>
      </c>
      <c r="L61" s="1"/>
      <c r="M61" s="1"/>
      <c r="N61" s="1"/>
      <c r="O61" s="20">
        <f>ROUND(SUM(O58:O60),5)</f>
        <v>3006986.41</v>
      </c>
    </row>
    <row r="62" spans="1:15" x14ac:dyDescent="0.25">
      <c r="A62" s="1"/>
      <c r="B62" s="1"/>
      <c r="C62" s="1" t="s">
        <v>114</v>
      </c>
      <c r="D62" s="1"/>
      <c r="E62" s="1"/>
      <c r="F62" s="1"/>
      <c r="G62" s="20"/>
      <c r="I62" s="1"/>
      <c r="J62" s="1"/>
      <c r="K62" s="1" t="s">
        <v>114</v>
      </c>
      <c r="L62" s="1"/>
      <c r="M62" s="1"/>
      <c r="N62" s="1"/>
      <c r="O62" s="20"/>
    </row>
    <row r="63" spans="1:15" x14ac:dyDescent="0.25">
      <c r="A63" s="1"/>
      <c r="B63" s="1"/>
      <c r="C63" s="1"/>
      <c r="D63" s="1" t="s">
        <v>115</v>
      </c>
      <c r="E63" s="1"/>
      <c r="F63" s="1"/>
      <c r="G63" s="20">
        <v>7887.06</v>
      </c>
      <c r="I63" s="1"/>
      <c r="J63" s="1"/>
      <c r="K63" s="1"/>
      <c r="L63" s="1" t="s">
        <v>115</v>
      </c>
      <c r="M63" s="1"/>
      <c r="N63" s="1"/>
      <c r="O63" s="20">
        <v>7887.06</v>
      </c>
    </row>
    <row r="64" spans="1:15" x14ac:dyDescent="0.25">
      <c r="A64" s="1"/>
      <c r="B64" s="1"/>
      <c r="C64" s="1"/>
      <c r="D64" s="1" t="s">
        <v>116</v>
      </c>
      <c r="E64" s="1"/>
      <c r="F64" s="1"/>
      <c r="G64" s="20">
        <v>86953.16</v>
      </c>
      <c r="I64" s="1"/>
      <c r="J64" s="1"/>
      <c r="K64" s="1"/>
      <c r="L64" s="1" t="s">
        <v>116</v>
      </c>
      <c r="M64" s="1"/>
      <c r="N64" s="1"/>
      <c r="O64" s="20">
        <v>96448.16</v>
      </c>
    </row>
    <row r="65" spans="1:15" x14ac:dyDescent="0.25">
      <c r="A65" s="1"/>
      <c r="B65" s="1"/>
      <c r="C65" s="1"/>
      <c r="D65" s="1" t="s">
        <v>117</v>
      </c>
      <c r="E65" s="1"/>
      <c r="F65" s="1"/>
      <c r="G65" s="20">
        <v>9999.9599999999991</v>
      </c>
      <c r="I65" s="1"/>
      <c r="J65" s="1"/>
      <c r="K65" s="1"/>
      <c r="L65" s="1" t="s">
        <v>117</v>
      </c>
      <c r="M65" s="1"/>
      <c r="N65" s="1"/>
      <c r="O65" s="20">
        <v>9999.9599999999991</v>
      </c>
    </row>
    <row r="66" spans="1:15" x14ac:dyDescent="0.25">
      <c r="A66" s="1"/>
      <c r="B66" s="1"/>
      <c r="C66" s="1"/>
      <c r="D66" s="1" t="s">
        <v>118</v>
      </c>
      <c r="E66" s="1"/>
      <c r="F66" s="1"/>
      <c r="G66" s="20">
        <v>45911</v>
      </c>
      <c r="I66" s="1"/>
      <c r="J66" s="1"/>
      <c r="K66" s="1"/>
      <c r="L66" s="1" t="s">
        <v>118</v>
      </c>
      <c r="M66" s="1"/>
      <c r="N66" s="1"/>
      <c r="O66" s="20">
        <v>50916</v>
      </c>
    </row>
    <row r="67" spans="1:15" x14ac:dyDescent="0.25">
      <c r="A67" s="1"/>
      <c r="B67" s="1"/>
      <c r="C67" s="1"/>
      <c r="D67" s="1" t="s">
        <v>119</v>
      </c>
      <c r="E67" s="1"/>
      <c r="F67" s="1"/>
      <c r="G67" s="20">
        <v>19800</v>
      </c>
      <c r="I67" s="1"/>
      <c r="J67" s="1"/>
      <c r="K67" s="1"/>
      <c r="L67" s="1" t="s">
        <v>119</v>
      </c>
      <c r="M67" s="1"/>
      <c r="N67" s="1"/>
      <c r="O67" s="20">
        <v>19800</v>
      </c>
    </row>
    <row r="68" spans="1:15" x14ac:dyDescent="0.25">
      <c r="A68" s="1"/>
      <c r="B68" s="1"/>
      <c r="C68" s="1"/>
      <c r="D68" s="1" t="s">
        <v>120</v>
      </c>
      <c r="E68" s="1"/>
      <c r="F68" s="1"/>
      <c r="G68" s="20"/>
      <c r="I68" s="1"/>
      <c r="J68" s="1"/>
      <c r="K68" s="1"/>
      <c r="L68" s="1" t="s">
        <v>120</v>
      </c>
      <c r="M68" s="1"/>
      <c r="N68" s="1"/>
      <c r="O68" s="20"/>
    </row>
    <row r="69" spans="1:15" x14ac:dyDescent="0.25">
      <c r="A69" s="1"/>
      <c r="B69" s="1"/>
      <c r="C69" s="1"/>
      <c r="D69" s="1"/>
      <c r="E69" s="1" t="s">
        <v>121</v>
      </c>
      <c r="F69" s="1"/>
      <c r="G69" s="20">
        <v>2252.63</v>
      </c>
      <c r="I69" s="1"/>
      <c r="J69" s="1"/>
      <c r="K69" s="1"/>
      <c r="L69" s="1"/>
      <c r="M69" s="1" t="s">
        <v>121</v>
      </c>
      <c r="N69" s="1"/>
      <c r="O69" s="20">
        <v>2252.63</v>
      </c>
    </row>
    <row r="70" spans="1:15" x14ac:dyDescent="0.25">
      <c r="A70" s="1"/>
      <c r="B70" s="1"/>
      <c r="C70" s="1"/>
      <c r="D70" s="1"/>
      <c r="E70" s="1" t="s">
        <v>122</v>
      </c>
      <c r="F70" s="1"/>
      <c r="G70" s="20">
        <v>1494.81</v>
      </c>
      <c r="I70" s="1"/>
      <c r="J70" s="1"/>
      <c r="K70" s="1"/>
      <c r="L70" s="1"/>
      <c r="M70" s="1" t="s">
        <v>122</v>
      </c>
      <c r="N70" s="1"/>
      <c r="O70" s="20">
        <v>1494.81</v>
      </c>
    </row>
    <row r="71" spans="1:15" ht="15.75" thickBot="1" x14ac:dyDescent="0.3">
      <c r="A71" s="1"/>
      <c r="B71" s="1"/>
      <c r="C71" s="1"/>
      <c r="D71" s="1"/>
      <c r="E71" s="1" t="s">
        <v>123</v>
      </c>
      <c r="F71" s="1"/>
      <c r="G71" s="21">
        <v>3685.9</v>
      </c>
      <c r="I71" s="1"/>
      <c r="J71" s="1"/>
      <c r="K71" s="1"/>
      <c r="L71" s="1"/>
      <c r="M71" s="1" t="s">
        <v>123</v>
      </c>
      <c r="N71" s="1"/>
      <c r="O71" s="21">
        <v>3685.9</v>
      </c>
    </row>
    <row r="72" spans="1:15" x14ac:dyDescent="0.25">
      <c r="A72" s="1"/>
      <c r="B72" s="1"/>
      <c r="C72" s="1"/>
      <c r="D72" s="1" t="s">
        <v>124</v>
      </c>
      <c r="E72" s="1"/>
      <c r="F72" s="1"/>
      <c r="G72" s="20">
        <f>ROUND(SUM(G68:G71),5)</f>
        <v>7433.34</v>
      </c>
      <c r="I72" s="1"/>
      <c r="J72" s="1"/>
      <c r="K72" s="1"/>
      <c r="L72" s="1" t="s">
        <v>124</v>
      </c>
      <c r="M72" s="1"/>
      <c r="N72" s="1"/>
      <c r="O72" s="20">
        <f>ROUND(SUM(O68:O71),5)</f>
        <v>7433.34</v>
      </c>
    </row>
    <row r="73" spans="1:15" x14ac:dyDescent="0.25">
      <c r="A73" s="1"/>
      <c r="B73" s="1"/>
      <c r="C73" s="1"/>
      <c r="D73" s="1" t="s">
        <v>125</v>
      </c>
      <c r="E73" s="1"/>
      <c r="F73" s="1"/>
      <c r="G73" s="20">
        <v>20242.900000000001</v>
      </c>
      <c r="I73" s="1"/>
      <c r="J73" s="1"/>
      <c r="K73" s="1"/>
      <c r="L73" s="1" t="s">
        <v>125</v>
      </c>
      <c r="M73" s="1"/>
      <c r="N73" s="1"/>
      <c r="O73" s="20">
        <v>20242.900000000001</v>
      </c>
    </row>
    <row r="74" spans="1:15" x14ac:dyDescent="0.25">
      <c r="A74" s="1"/>
      <c r="B74" s="1"/>
      <c r="C74" s="1"/>
      <c r="D74" s="1" t="s">
        <v>126</v>
      </c>
      <c r="E74" s="1"/>
      <c r="F74" s="1"/>
      <c r="G74" s="20"/>
      <c r="I74" s="1"/>
      <c r="J74" s="1"/>
      <c r="K74" s="1"/>
      <c r="L74" s="1" t="s">
        <v>126</v>
      </c>
      <c r="M74" s="1"/>
      <c r="N74" s="1"/>
      <c r="O74" s="20"/>
    </row>
    <row r="75" spans="1:15" x14ac:dyDescent="0.25">
      <c r="A75" s="1"/>
      <c r="B75" s="1"/>
      <c r="C75" s="1"/>
      <c r="D75" s="1"/>
      <c r="E75" s="1" t="s">
        <v>127</v>
      </c>
      <c r="F75" s="1"/>
      <c r="G75" s="20">
        <v>18458.91</v>
      </c>
      <c r="I75" s="1"/>
      <c r="J75" s="1"/>
      <c r="K75" s="1"/>
      <c r="L75" s="1"/>
      <c r="M75" s="1" t="s">
        <v>127</v>
      </c>
      <c r="N75" s="1"/>
      <c r="O75" s="20">
        <v>18458.91</v>
      </c>
    </row>
    <row r="76" spans="1:15" x14ac:dyDescent="0.25">
      <c r="A76" s="1"/>
      <c r="B76" s="1"/>
      <c r="C76" s="1"/>
      <c r="D76" s="1"/>
      <c r="E76" s="1" t="s">
        <v>128</v>
      </c>
      <c r="F76" s="1"/>
      <c r="G76" s="20">
        <v>982.63</v>
      </c>
      <c r="I76" s="1"/>
      <c r="J76" s="1"/>
      <c r="K76" s="1"/>
      <c r="L76" s="1"/>
      <c r="M76" s="1" t="s">
        <v>128</v>
      </c>
      <c r="N76" s="1"/>
      <c r="O76" s="20">
        <v>982.63</v>
      </c>
    </row>
    <row r="77" spans="1:15" x14ac:dyDescent="0.25">
      <c r="A77" s="1"/>
      <c r="B77" s="1"/>
      <c r="C77" s="1"/>
      <c r="D77" s="1"/>
      <c r="E77" s="1" t="s">
        <v>129</v>
      </c>
      <c r="F77" s="1"/>
      <c r="G77" s="20">
        <v>51.59</v>
      </c>
      <c r="I77" s="1"/>
      <c r="J77" s="1"/>
      <c r="K77" s="1"/>
      <c r="L77" s="1"/>
      <c r="M77" s="1" t="s">
        <v>129</v>
      </c>
      <c r="N77" s="1"/>
      <c r="O77" s="20">
        <v>51.59</v>
      </c>
    </row>
    <row r="78" spans="1:15" x14ac:dyDescent="0.25">
      <c r="A78" s="1"/>
      <c r="B78" s="1"/>
      <c r="C78" s="1"/>
      <c r="D78" s="1"/>
      <c r="E78" s="1" t="s">
        <v>130</v>
      </c>
      <c r="F78" s="1"/>
      <c r="G78" s="20">
        <v>14712</v>
      </c>
      <c r="I78" s="1"/>
      <c r="J78" s="1"/>
      <c r="K78" s="1"/>
      <c r="L78" s="1"/>
      <c r="M78" s="1" t="s">
        <v>130</v>
      </c>
      <c r="N78" s="1"/>
      <c r="O78" s="20">
        <v>4390.67</v>
      </c>
    </row>
    <row r="79" spans="1:15" ht="15.75" thickBot="1" x14ac:dyDescent="0.3">
      <c r="A79" s="1"/>
      <c r="B79" s="1"/>
      <c r="C79" s="1"/>
      <c r="D79" s="1"/>
      <c r="E79" s="1" t="s">
        <v>131</v>
      </c>
      <c r="F79" s="1"/>
      <c r="G79" s="21">
        <v>1697.5</v>
      </c>
      <c r="I79" s="1"/>
      <c r="J79" s="1"/>
      <c r="L79" s="1"/>
      <c r="M79" s="1" t="s">
        <v>131</v>
      </c>
      <c r="N79" s="1"/>
      <c r="O79" s="21">
        <v>1697.5</v>
      </c>
    </row>
    <row r="80" spans="1:15" x14ac:dyDescent="0.25">
      <c r="A80" s="1"/>
      <c r="B80" s="1"/>
      <c r="C80" s="1"/>
      <c r="D80" s="1" t="s">
        <v>132</v>
      </c>
      <c r="E80" s="1"/>
      <c r="F80" s="1"/>
      <c r="G80" s="20">
        <f>ROUND(SUM(G74:G79),5)</f>
        <v>35902.629999999997</v>
      </c>
      <c r="I80" s="1"/>
      <c r="J80" s="1"/>
      <c r="L80" s="1" t="s">
        <v>132</v>
      </c>
      <c r="M80" s="1"/>
      <c r="N80" s="1"/>
      <c r="O80" s="20">
        <f>ROUND(SUM(O74:O79),5)</f>
        <v>25581.3</v>
      </c>
    </row>
    <row r="81" spans="1:15" x14ac:dyDescent="0.25">
      <c r="A81" s="1"/>
      <c r="B81" s="1"/>
      <c r="C81" s="1"/>
      <c r="D81" s="1" t="s">
        <v>133</v>
      </c>
      <c r="E81" s="1"/>
      <c r="F81" s="1"/>
      <c r="G81" s="20"/>
      <c r="I81" s="1"/>
      <c r="J81" s="1"/>
      <c r="K81" s="1"/>
      <c r="L81" s="1" t="s">
        <v>133</v>
      </c>
      <c r="M81" s="1"/>
      <c r="N81" s="1"/>
      <c r="O81" s="20"/>
    </row>
    <row r="82" spans="1:15" x14ac:dyDescent="0.25">
      <c r="A82" s="1"/>
      <c r="B82" s="1"/>
      <c r="C82" s="1"/>
      <c r="D82" s="1"/>
      <c r="E82" s="1" t="s">
        <v>134</v>
      </c>
      <c r="F82" s="1"/>
      <c r="G82" s="20">
        <v>838.2</v>
      </c>
      <c r="I82" s="1"/>
      <c r="J82" s="1"/>
      <c r="K82" s="1"/>
      <c r="L82" s="1"/>
      <c r="M82" s="1" t="s">
        <v>134</v>
      </c>
      <c r="N82" s="1"/>
      <c r="O82" s="20">
        <v>838.2</v>
      </c>
    </row>
    <row r="83" spans="1:15" x14ac:dyDescent="0.25">
      <c r="A83" s="1"/>
      <c r="B83" s="1"/>
      <c r="C83" s="1"/>
      <c r="D83" s="1"/>
      <c r="E83" s="1" t="s">
        <v>135</v>
      </c>
      <c r="F83" s="1"/>
      <c r="G83" s="20">
        <v>1217.6500000000001</v>
      </c>
      <c r="I83" s="1"/>
      <c r="J83" s="1"/>
      <c r="K83" s="1"/>
      <c r="L83" s="1"/>
      <c r="M83" s="1" t="s">
        <v>135</v>
      </c>
      <c r="N83" s="1"/>
      <c r="O83" s="20">
        <v>1247.6500000000001</v>
      </c>
    </row>
    <row r="84" spans="1:15" x14ac:dyDescent="0.25">
      <c r="A84" s="1"/>
      <c r="B84" s="1"/>
      <c r="C84" s="1"/>
      <c r="D84" s="1"/>
      <c r="E84" s="1" t="s">
        <v>136</v>
      </c>
      <c r="F84" s="1"/>
      <c r="G84" s="20">
        <v>1270.28</v>
      </c>
      <c r="I84" s="1"/>
      <c r="J84" s="1"/>
      <c r="K84" s="1"/>
      <c r="L84" s="1"/>
      <c r="M84" s="1" t="s">
        <v>136</v>
      </c>
      <c r="N84" s="1"/>
      <c r="O84" s="20">
        <v>1270.28</v>
      </c>
    </row>
    <row r="85" spans="1:15" ht="15.75" thickBot="1" x14ac:dyDescent="0.3">
      <c r="A85" s="1"/>
      <c r="B85" s="1"/>
      <c r="C85" s="1"/>
      <c r="D85" s="1"/>
      <c r="E85" s="1" t="s">
        <v>137</v>
      </c>
      <c r="F85" s="1"/>
      <c r="G85" s="23">
        <v>3822.84</v>
      </c>
      <c r="K85" s="1"/>
      <c r="L85" s="1"/>
      <c r="M85" s="1" t="s">
        <v>137</v>
      </c>
      <c r="N85" s="1"/>
      <c r="O85" s="23">
        <v>3822.84</v>
      </c>
    </row>
    <row r="86" spans="1:15" ht="15.75" thickBot="1" x14ac:dyDescent="0.3">
      <c r="A86" s="1"/>
      <c r="B86" s="1"/>
      <c r="C86" s="1"/>
      <c r="D86" s="1" t="s">
        <v>138</v>
      </c>
      <c r="E86" s="1"/>
      <c r="F86" s="1"/>
      <c r="G86" s="32">
        <f>ROUND(SUM(G81:G85),5)</f>
        <v>7148.97</v>
      </c>
      <c r="K86" s="1"/>
      <c r="L86" s="1" t="s">
        <v>138</v>
      </c>
      <c r="M86" s="1"/>
      <c r="N86" s="1"/>
      <c r="O86" s="32">
        <f>ROUND(SUM(O81:O85),5)</f>
        <v>7178.97</v>
      </c>
    </row>
    <row r="87" spans="1:15" x14ac:dyDescent="0.25">
      <c r="A87" s="1"/>
      <c r="B87" s="1"/>
      <c r="C87" s="1" t="s">
        <v>139</v>
      </c>
      <c r="D87" s="1"/>
      <c r="E87" s="1"/>
      <c r="F87" s="1"/>
      <c r="G87" s="20">
        <f>ROUND(SUM(G62:G67)+SUM(G72:G73)+G80+G86,5)</f>
        <v>241279.02</v>
      </c>
      <c r="I87" s="1"/>
      <c r="J87" s="1"/>
      <c r="K87" s="1" t="s">
        <v>139</v>
      </c>
      <c r="L87" s="1"/>
      <c r="M87" s="1"/>
      <c r="N87" s="1"/>
      <c r="O87" s="20">
        <f>ROUND(SUM(O62:O67)+SUM(O72:O73)+O80+O86,5)</f>
        <v>245487.69</v>
      </c>
    </row>
    <row r="88" spans="1:15" x14ac:dyDescent="0.25">
      <c r="A88" s="1"/>
      <c r="B88" s="1"/>
      <c r="C88" s="1" t="s">
        <v>140</v>
      </c>
      <c r="D88" s="1"/>
      <c r="E88" s="1"/>
      <c r="F88" s="1"/>
      <c r="G88" s="20">
        <v>864893</v>
      </c>
      <c r="I88" s="1"/>
      <c r="J88" s="1"/>
      <c r="K88" s="1" t="s">
        <v>140</v>
      </c>
      <c r="L88" s="1"/>
      <c r="M88" s="1"/>
      <c r="N88" s="1"/>
      <c r="O88" s="20">
        <v>1007024.35</v>
      </c>
    </row>
    <row r="89" spans="1:15" x14ac:dyDescent="0.25">
      <c r="A89" s="1"/>
      <c r="B89" s="1"/>
      <c r="C89" s="1" t="s">
        <v>141</v>
      </c>
      <c r="D89" s="1"/>
      <c r="E89" s="1"/>
      <c r="F89" s="1"/>
      <c r="G89" s="20">
        <v>1462839</v>
      </c>
      <c r="I89" s="1"/>
      <c r="J89" s="1"/>
      <c r="K89" s="1" t="s">
        <v>141</v>
      </c>
      <c r="L89" s="1"/>
      <c r="M89" s="1"/>
      <c r="N89" s="1"/>
      <c r="O89" s="20">
        <v>1462839</v>
      </c>
    </row>
    <row r="90" spans="1:15" x14ac:dyDescent="0.25">
      <c r="A90" s="1"/>
      <c r="B90" s="1"/>
      <c r="C90" s="1" t="s">
        <v>142</v>
      </c>
      <c r="D90" s="1"/>
      <c r="E90" s="1"/>
      <c r="F90" s="1"/>
      <c r="G90" s="20">
        <v>130591</v>
      </c>
      <c r="I90" s="1"/>
      <c r="J90" s="1"/>
      <c r="K90" s="1" t="s">
        <v>142</v>
      </c>
      <c r="L90" s="1"/>
      <c r="M90" s="1"/>
      <c r="N90" s="1"/>
      <c r="O90" s="20">
        <v>130591</v>
      </c>
    </row>
    <row r="91" spans="1:15" ht="15.75" thickBot="1" x14ac:dyDescent="0.3">
      <c r="A91" s="1"/>
      <c r="B91" s="1"/>
      <c r="C91" s="1" t="s">
        <v>143</v>
      </c>
      <c r="D91" s="1"/>
      <c r="E91" s="1"/>
      <c r="F91" s="1"/>
      <c r="G91" s="23">
        <v>142131.69</v>
      </c>
      <c r="I91" s="1"/>
      <c r="J91" s="1"/>
      <c r="K91" s="1" t="s">
        <v>143</v>
      </c>
      <c r="L91" s="1"/>
      <c r="M91" s="1"/>
      <c r="N91" s="1"/>
      <c r="O91" s="23">
        <v>262937.74</v>
      </c>
    </row>
    <row r="92" spans="1:15" ht="15.75" thickBot="1" x14ac:dyDescent="0.3">
      <c r="A92" s="1"/>
      <c r="B92" s="1" t="s">
        <v>144</v>
      </c>
      <c r="C92" s="1"/>
      <c r="D92" s="1"/>
      <c r="E92" s="1"/>
      <c r="F92" s="1"/>
      <c r="G92" s="35">
        <f>ROUND(G57+SUM(G61:G61)+SUM(G87:G91),5)</f>
        <v>5848720.1200000001</v>
      </c>
      <c r="I92" s="1"/>
      <c r="J92" s="1" t="s">
        <v>144</v>
      </c>
      <c r="K92" s="1"/>
      <c r="L92" s="1"/>
      <c r="M92" s="1"/>
      <c r="N92" s="1"/>
      <c r="O92" s="35">
        <f>ROUND(SUM(O61:O61)+SUM(O87:O91),5)</f>
        <v>6115866.1900000004</v>
      </c>
    </row>
    <row r="93" spans="1:15" ht="15.75" thickBot="1" x14ac:dyDescent="0.3">
      <c r="A93" s="1" t="s">
        <v>145</v>
      </c>
      <c r="B93" s="1"/>
      <c r="C93" s="1"/>
      <c r="D93" s="1"/>
      <c r="E93" s="1"/>
      <c r="F93" s="1"/>
      <c r="G93" s="36">
        <f>ROUND(G44+G56+G92,5)</f>
        <v>5999688.46</v>
      </c>
      <c r="I93" s="1" t="s">
        <v>145</v>
      </c>
      <c r="J93" s="1"/>
      <c r="K93" s="1"/>
      <c r="L93" s="1"/>
      <c r="M93" s="1"/>
      <c r="N93" s="1"/>
      <c r="O93" s="36">
        <f>ROUND(O44+O56+O92,5)</f>
        <v>6139642.1699999999</v>
      </c>
    </row>
    <row r="94" spans="1:15" ht="15.75" thickTop="1" x14ac:dyDescent="0.25">
      <c r="O9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 Budget to Actual</vt:lpstr>
      <vt:lpstr>Balance Sheet</vt:lpstr>
      <vt:lpstr>'P&amp;L Budget to Actual'!Print_Area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Carrol</dc:creator>
  <cp:lastModifiedBy>John Carrol</cp:lastModifiedBy>
  <cp:lastPrinted>2019-03-12T16:12:35Z</cp:lastPrinted>
  <dcterms:created xsi:type="dcterms:W3CDTF">2019-03-12T16:03:04Z</dcterms:created>
  <dcterms:modified xsi:type="dcterms:W3CDTF">2019-03-12T16:17:22Z</dcterms:modified>
</cp:coreProperties>
</file>